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G:\DATA 2017\SAKIP DPKPP 2017 utk BAPPEDA\RENSTRA PERUBAHAN DPKPP (UNTUK AKIP)\"/>
    </mc:Choice>
  </mc:AlternateContent>
  <bookViews>
    <workbookView xWindow="0" yWindow="0" windowWidth="19420" windowHeight="7530" firstSheet="2" activeTab="5"/>
  </bookViews>
  <sheets>
    <sheet name="Tabel 2.1a." sheetId="1" r:id="rId1"/>
    <sheet name="Tabel 2.2.a" sheetId="2" r:id="rId2"/>
    <sheet name="Tabel 4.1a" sheetId="3" r:id="rId3"/>
    <sheet name="Tabel 4.1b" sheetId="11" r:id="rId4"/>
    <sheet name="Tabel 6.1a" sheetId="5" r:id="rId5"/>
    <sheet name="Tabel 6.1b" sheetId="12" r:id="rId6"/>
    <sheet name="PROGRAM 1 - 6 a" sheetId="8" r:id="rId7"/>
    <sheet name="PROGRAM 1 - 6 b (revisi)" sheetId="15" r:id="rId8"/>
  </sheets>
  <definedNames>
    <definedName name="_Fill" localSheetId="6" hidden="1">#REF!</definedName>
    <definedName name="_Fill" localSheetId="7" hidden="1">#REF!</definedName>
    <definedName name="_Fill" localSheetId="3" hidden="1">#REF!</definedName>
    <definedName name="_Fill" localSheetId="5" hidden="1">#REF!</definedName>
    <definedName name="_Fill" hidden="1">#REF!</definedName>
    <definedName name="_xlnm.Print_Area" localSheetId="6">'PROGRAM 1 - 6 a'!$A$1:$T$15</definedName>
    <definedName name="_xlnm.Print_Area" localSheetId="7">'PROGRAM 1 - 6 b (revisi)'!$A$1:$T$13</definedName>
    <definedName name="_xlnm.Print_Area" localSheetId="1">'Tabel 2.2.a'!$B$1:$M$21</definedName>
    <definedName name="_xlnm.Print_Area" localSheetId="5">'Tabel 6.1b'!$B$1:$H$13</definedName>
    <definedName name="_xlnm.Print_Area">#REF!</definedName>
    <definedName name="PRINT_AREA_MI" localSheetId="6">#REF!</definedName>
    <definedName name="PRINT_AREA_MI" localSheetId="7">#REF!</definedName>
    <definedName name="PRINT_AREA_MI" localSheetId="3">#REF!</definedName>
    <definedName name="PRINT_AREA_MI" localSheetId="5">#REF!</definedName>
    <definedName name="PRINT_AREA_MI">#REF!</definedName>
    <definedName name="_xlnm.Print_Titles" localSheetId="6">'PROGRAM 1 - 6 a'!$5:$7</definedName>
    <definedName name="_xlnm.Print_Titles" localSheetId="7">'PROGRAM 1 - 6 b (revisi)'!$3:$5</definedName>
    <definedName name="_xlnm.Print_Titles" localSheetId="2">'Tabel 4.1a'!$4:$6</definedName>
    <definedName name="q" localSheetId="6" hidden="1">#REF!</definedName>
    <definedName name="q" localSheetId="7" hidden="1">#REF!</definedName>
    <definedName name="q" localSheetId="3" hidden="1">#REF!</definedName>
    <definedName name="q" localSheetId="5" hidden="1">#REF!</definedName>
    <definedName name="q" hidden="1">#REF!</definedName>
    <definedName name="Query1" localSheetId="6">#REF!</definedName>
    <definedName name="Query1" localSheetId="7">#REF!</definedName>
    <definedName name="Query1" localSheetId="3">#REF!</definedName>
    <definedName name="Query1" localSheetId="5">#REF!</definedName>
    <definedName name="Query1">#REF!</definedName>
    <definedName name="TaxTV">10%</definedName>
    <definedName name="TaxXL">5%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1" l="1"/>
  <c r="J9" i="11"/>
  <c r="H9" i="12"/>
  <c r="G9" i="12"/>
  <c r="F9" i="12"/>
  <c r="E9" i="12"/>
  <c r="N11" i="15" l="1"/>
  <c r="M11" i="15"/>
  <c r="L11" i="15"/>
  <c r="N9" i="15" l="1"/>
  <c r="K13" i="11" l="1"/>
  <c r="J13" i="11"/>
  <c r="K12" i="11"/>
  <c r="J12" i="11"/>
  <c r="H11" i="12"/>
  <c r="E12" i="12"/>
  <c r="G12" i="12"/>
  <c r="H12" i="12" s="1"/>
  <c r="F12" i="12"/>
  <c r="E11" i="12"/>
  <c r="G11" i="12"/>
  <c r="F11" i="12"/>
  <c r="N14" i="8" l="1"/>
  <c r="N13" i="8"/>
  <c r="N12" i="8"/>
  <c r="N10" i="8"/>
  <c r="N9" i="8"/>
  <c r="K10" i="11" l="1"/>
  <c r="J10" i="11"/>
  <c r="H10" i="12"/>
  <c r="G7" i="12"/>
  <c r="H7" i="12" s="1"/>
  <c r="V12" i="15" l="1"/>
  <c r="V11" i="15"/>
  <c r="AB9" i="15"/>
  <c r="V7" i="15"/>
  <c r="N7" i="15" l="1"/>
  <c r="T14" i="8" l="1"/>
  <c r="T13" i="8"/>
  <c r="T12" i="8"/>
  <c r="AC10" i="8"/>
  <c r="T9" i="8"/>
  <c r="I18" i="5" l="1"/>
  <c r="I17" i="5"/>
  <c r="I16" i="5"/>
  <c r="I15" i="5"/>
  <c r="I14" i="5"/>
  <c r="I13" i="5"/>
  <c r="I12" i="5"/>
  <c r="I11" i="5"/>
  <c r="I9" i="5"/>
  <c r="I8" i="5"/>
  <c r="I7" i="5"/>
  <c r="H8" i="12"/>
  <c r="K19" i="2" l="1"/>
  <c r="J19" i="2"/>
  <c r="I19" i="2"/>
  <c r="K18" i="2"/>
  <c r="J18" i="2"/>
  <c r="I18" i="2"/>
  <c r="K17" i="2"/>
  <c r="J17" i="2"/>
  <c r="I17" i="2"/>
  <c r="K16" i="2"/>
  <c r="J16" i="2"/>
  <c r="I16" i="2"/>
  <c r="K14" i="2"/>
  <c r="J14" i="2"/>
  <c r="I14" i="2"/>
  <c r="K13" i="2"/>
  <c r="J13" i="2"/>
  <c r="I13" i="2"/>
  <c r="K12" i="2"/>
  <c r="J12" i="2"/>
  <c r="I12" i="2"/>
  <c r="K10" i="2"/>
  <c r="J10" i="2"/>
  <c r="I10" i="2"/>
  <c r="K9" i="2"/>
  <c r="J9" i="2"/>
  <c r="I9" i="2"/>
  <c r="M19" i="2"/>
  <c r="M18" i="2"/>
  <c r="M17" i="2"/>
  <c r="M16" i="2"/>
  <c r="M14" i="2"/>
  <c r="M13" i="2"/>
  <c r="M12" i="2"/>
  <c r="M10" i="2"/>
  <c r="M9" i="2"/>
  <c r="L19" i="2"/>
  <c r="L18" i="2"/>
  <c r="L17" i="2"/>
  <c r="L16" i="2"/>
  <c r="L14" i="2"/>
  <c r="L13" i="2"/>
  <c r="L12" i="2"/>
  <c r="L10" i="2"/>
  <c r="L9" i="2"/>
  <c r="O11" i="1"/>
  <c r="N11" i="1"/>
  <c r="M11" i="1"/>
  <c r="I17" i="1"/>
  <c r="M17" i="1" l="1"/>
  <c r="O17" i="1"/>
  <c r="O16" i="1"/>
  <c r="N16" i="1"/>
  <c r="M16" i="1"/>
  <c r="O20" i="1"/>
  <c r="O19" i="1"/>
  <c r="N19" i="1"/>
  <c r="M19" i="1"/>
  <c r="O18" i="1"/>
  <c r="N18" i="1"/>
  <c r="M18" i="1"/>
  <c r="O15" i="1"/>
  <c r="N15" i="1"/>
  <c r="M15" i="1"/>
  <c r="O14" i="1"/>
  <c r="N14" i="1"/>
  <c r="M14" i="1"/>
  <c r="O13" i="1"/>
  <c r="N13" i="1"/>
  <c r="M13" i="1"/>
  <c r="O10" i="1" l="1"/>
  <c r="N10" i="1"/>
  <c r="M10" i="1"/>
  <c r="O9" i="1"/>
  <c r="N9" i="1"/>
  <c r="M9" i="1"/>
  <c r="I10" i="5" l="1"/>
  <c r="G18" i="5"/>
  <c r="F18" i="5"/>
  <c r="K20" i="1" l="1"/>
  <c r="N20" i="1" s="1"/>
  <c r="J20" i="1"/>
  <c r="M20" i="1" s="1"/>
  <c r="D20" i="1"/>
  <c r="D19" i="1"/>
  <c r="F18" i="1"/>
  <c r="H17" i="1"/>
  <c r="N17" i="1" s="1"/>
  <c r="E14" i="1"/>
  <c r="D10" i="1"/>
</calcChain>
</file>

<file path=xl/sharedStrings.xml><?xml version="1.0" encoding="utf-8"?>
<sst xmlns="http://schemas.openxmlformats.org/spreadsheetml/2006/main" count="263" uniqueCount="135">
  <si>
    <t>Target SPM</t>
  </si>
  <si>
    <t>Target IKK</t>
  </si>
  <si>
    <t>Target Indikator Lainnya</t>
  </si>
  <si>
    <t>Uraian ***)</t>
  </si>
  <si>
    <t>Rata-rata Pertumbuhan</t>
  </si>
  <si>
    <t>Anggaran</t>
  </si>
  <si>
    <t>Realisasi</t>
  </si>
  <si>
    <t>No</t>
  </si>
  <si>
    <t>PENDAPATAN</t>
  </si>
  <si>
    <t>-  PAD</t>
  </si>
  <si>
    <t>BELANJA</t>
  </si>
  <si>
    <t>A. BELANJA TIDAK LANGSUNG</t>
  </si>
  <si>
    <t xml:space="preserve">     - BELANJA PEGAWAI</t>
  </si>
  <si>
    <t>B. BELANJA  LANGSUNG</t>
  </si>
  <si>
    <t xml:space="preserve">     - BELANJA BARANG DAN JASA</t>
  </si>
  <si>
    <t>NO.</t>
  </si>
  <si>
    <t>TUJUAN</t>
  </si>
  <si>
    <t>SASARAN</t>
  </si>
  <si>
    <t>INDIKATOR SASARAN</t>
  </si>
  <si>
    <t>TARGET KINERJA SASARAN PADA TAHUN KE-</t>
  </si>
  <si>
    <t>INDIKATOR KINERJA</t>
  </si>
  <si>
    <t>PROGRAM</t>
  </si>
  <si>
    <t>Indikator</t>
  </si>
  <si>
    <t>Satuan</t>
  </si>
  <si>
    <t>Kondisi Kinerja pada awal periode RPJMD</t>
  </si>
  <si>
    <t>Kondisi Kinerja pada akhir periode RPJMD</t>
  </si>
  <si>
    <t>TAHUN</t>
  </si>
  <si>
    <t>Target Renstra SKPD Tahun</t>
  </si>
  <si>
    <t>Realisasi Capaian Tahun</t>
  </si>
  <si>
    <t>Rasio Capaian pada Tahun</t>
  </si>
  <si>
    <t xml:space="preserve">Anggaran pada Tahun </t>
  </si>
  <si>
    <t>Realisasi Anggaran pada Tahun</t>
  </si>
  <si>
    <t>Rasio antara Realisasi dan Anggaran Tahun</t>
  </si>
  <si>
    <t>Indikator Kinerja sesuai Tugas dan Fungsi Perangkat Daerah</t>
  </si>
  <si>
    <t>TABEL 2.1   PENCAPAIAN KINERJA PERANGKAT DAERAH</t>
  </si>
  <si>
    <t>INDIKATOR</t>
  </si>
  <si>
    <t>INDIKATOR KINERJA TUJUAN</t>
  </si>
  <si>
    <t>BESARAN</t>
  </si>
  <si>
    <t>SATUAN</t>
  </si>
  <si>
    <t>%</t>
  </si>
  <si>
    <t>dokumen</t>
  </si>
  <si>
    <t>NO</t>
  </si>
  <si>
    <t xml:space="preserve">KONDISI KINERJA AKHIR RPJMD </t>
  </si>
  <si>
    <t>INDIKATOR KINERJA SASARAN</t>
  </si>
  <si>
    <t>KONDISI KINERJA AWAL RPJMD (TAHUN 2013)</t>
  </si>
  <si>
    <t>CAPAIAN KINERJA</t>
  </si>
  <si>
    <t>TARGET KINERJA</t>
  </si>
  <si>
    <t>PD PENGAMPU</t>
  </si>
  <si>
    <t>Rasio bangunan ber- IMB per satuan bangunan</t>
  </si>
  <si>
    <t>Persentase Luas pemukiman yang tertata</t>
  </si>
  <si>
    <t>Lingkungan Permukiman Kumuh</t>
  </si>
  <si>
    <t>Lingkungan Pemukiman</t>
  </si>
  <si>
    <t xml:space="preserve">Rasio rumah layak huni </t>
  </si>
  <si>
    <t>Rumah Layak Huni</t>
  </si>
  <si>
    <t xml:space="preserve">Rasio permukiman layak huni </t>
  </si>
  <si>
    <t>Bebas Rumah Tidak Layak Huni (RTLH)</t>
  </si>
  <si>
    <t>Cakupan Ketersediaan Rumah Layak Huni</t>
  </si>
  <si>
    <t>Cakupan Layanan Rumah Layak Huni Yang terjangkau</t>
  </si>
  <si>
    <t>Cakupan Lingkungan yang sehat dan aman yang didukung Prasarana, sarana dan Utilitas Umum (PSU)</t>
  </si>
  <si>
    <t>satuan</t>
  </si>
  <si>
    <t>Nilai akuntabilitas kinerja perangkat daerah baik</t>
  </si>
  <si>
    <t>baik</t>
  </si>
  <si>
    <t xml:space="preserve">Program pelayanan administrasi perkantoran </t>
  </si>
  <si>
    <t>Terpenuhinya pelayanan adminstrasi perkantoran</t>
  </si>
  <si>
    <t>Program peningkatan sarana dan prasarana aparatur</t>
  </si>
  <si>
    <t>Terpenuhinya kebutuhan sarana prasarna aparatur</t>
  </si>
  <si>
    <t>jumlah anggaran program1-6 : jumlah anggaran total</t>
  </si>
  <si>
    <t>Program peningkatan disiplin aparatur</t>
  </si>
  <si>
    <t>Terwujudnya peningkatan disiplin aparatur</t>
  </si>
  <si>
    <t>Program peningkatan kapasitas sumber daya aparatur</t>
  </si>
  <si>
    <t>Terwujudnya sumber daya yang berkualitas</t>
  </si>
  <si>
    <t>program peningkatan pengembangan sistem pelaporan capaian kinerja dan keuangan</t>
  </si>
  <si>
    <t>Mendorong Terbangunnya Cibinong Raya sebagai Pusat Kegiatan Wilayah (PKW) - Tersedianya dokumen RTBL</t>
  </si>
  <si>
    <t>Lingkungan Pemukiman Kumuh</t>
  </si>
  <si>
    <t>5 dokumen</t>
  </si>
  <si>
    <t>1 dokumen</t>
  </si>
  <si>
    <t>2 dokumen</t>
  </si>
  <si>
    <t>3 dokumen</t>
  </si>
  <si>
    <t>SKPD : DINAS PERUMAHAN, KAWASAN PERMUKIMAN DAN PERTANAHAN KABUPATEN BOGOR</t>
  </si>
  <si>
    <t xml:space="preserve">     - BELANJA MODAL</t>
  </si>
  <si>
    <t xml:space="preserve">URUSAN : WAJIB </t>
  </si>
  <si>
    <t>BIDANG URUSAN : PERUMAHAN</t>
  </si>
  <si>
    <t>Rasio</t>
  </si>
  <si>
    <t>Unit</t>
  </si>
  <si>
    <t>-</t>
  </si>
  <si>
    <t>DTBP</t>
  </si>
  <si>
    <t>45 Kegiatan</t>
  </si>
  <si>
    <t>78 Kegiatan</t>
  </si>
  <si>
    <t>5 Kegiatan</t>
  </si>
  <si>
    <t>8 Kegiatan</t>
  </si>
  <si>
    <t>26 Kegiatan</t>
  </si>
  <si>
    <t>17 Kegiatan</t>
  </si>
  <si>
    <t>33 Kegiatan</t>
  </si>
  <si>
    <t>3 Kegiatan</t>
  </si>
  <si>
    <t>4 Kegiatan</t>
  </si>
  <si>
    <t>DPKPP</t>
  </si>
  <si>
    <t>Terwujudnya pertanggungjawaban kinerja dan keuangan SKPD</t>
  </si>
  <si>
    <t>Meningkatnya sarana dan prasarana dasar perumahan dan kawasan permukiman</t>
  </si>
  <si>
    <t>Terwujudnya penataan reklame di lokasi jalur strategis</t>
  </si>
  <si>
    <t>Persentase jumlah jalur jalan strategis reklame yang tertata</t>
  </si>
  <si>
    <t>Terwujudnya tertib administrasi pertanahan</t>
  </si>
  <si>
    <t>Terwujudnya Pengamanan aset tanah pemda secara yuridis</t>
  </si>
  <si>
    <t>Persentase jumlah aset pemda yang bersertifikat</t>
  </si>
  <si>
    <t>Meningkatnya kesadaran masyarakat terhadap tertib hukum pertanahan</t>
  </si>
  <si>
    <t>Persentase jumlah lahan masyarakat  bersertifikat</t>
  </si>
  <si>
    <t>Tersedianya sarana prasarana pemukiman yang layak (rutilahu, jalan setapak, kawasan prioritas pembangunan pemukiman dan sanitasi)</t>
  </si>
  <si>
    <t>Meningkatnya penyediaan sarana dan prasarana dasar permukiman yang berkualitas</t>
  </si>
  <si>
    <t>Rasio bangunan ber- IMB per satuan Bangunan</t>
  </si>
  <si>
    <t>Mendorong Terbangunnya Cibinong Raya sebagai Pusat Kegiatan Wilayah (PKW)                                                 - Tersedianya dokumen RTBL</t>
  </si>
  <si>
    <t>Meningkatkan kualitas kegiatan penunjang perkantoran</t>
  </si>
  <si>
    <t>Meningkatnya kelancaran pelaksanaan fungsi masing-masing</t>
  </si>
  <si>
    <t>Terpenuhinya kebutuhan pelayanan adminstrasi perkantoran</t>
  </si>
  <si>
    <t>Terwujudnya disiplin aparatur</t>
  </si>
  <si>
    <t>Terwujudnya sumber daya aparatur yang berkualitas</t>
  </si>
  <si>
    <t>Terpenuhinya kebutuhan administrasi perkantoran</t>
  </si>
  <si>
    <t>kegiatan</t>
  </si>
  <si>
    <t>Terpenuhinya kebutuhan sarana prasarana aparatur</t>
  </si>
  <si>
    <t>Persentase Luas pemukiman yang tertata : 25.841 %</t>
  </si>
  <si>
    <t>Persentase jumlah lahan bersertifikat : 52.47 %</t>
  </si>
  <si>
    <t>Menurunnya kawasan kumuh</t>
  </si>
  <si>
    <t>Persentase menurunnya kawasan kumuh</t>
  </si>
  <si>
    <t>Meningkatnya tata kelola Pemerintahan</t>
  </si>
  <si>
    <t>Nilai AKIP</t>
  </si>
  <si>
    <t>Temuan Materiil</t>
  </si>
  <si>
    <t>Persentase Aset dalam Kondisi Baik</t>
  </si>
  <si>
    <t>B</t>
  </si>
  <si>
    <t>Terwujudnya lingkungan perumahan dan kawasan permukiman yang berkualitas</t>
  </si>
  <si>
    <t>persentase menurunnya kawasan kumuh</t>
  </si>
  <si>
    <t>TABEL 2.1   ANGGARAN DAN REALISASI PENDANAAN</t>
  </si>
  <si>
    <t>TABEL 6.1b   INDIKATOR KINERJA PERANGKAT DAERAH DINAS PERUMAHAN, KAWASAN PERMUKIMAN DAN PERTANAHAN</t>
  </si>
  <si>
    <t xml:space="preserve">TABEL 6.1a   INDIKATOR KINERJA PERANGKAT DAERAH </t>
  </si>
  <si>
    <t>TABEL 4.1b   TUJUAN DAN SASARAN JANGKA MENENGAH PELAYANAN SKPD</t>
  </si>
  <si>
    <t>TABEL 4.1a   TUJUAN DAN SASARAN JANGKA MENENGAH PELAYANAN SKPD</t>
  </si>
  <si>
    <t>INDIKATOR KINERJA PROGRAM 1 -6.a</t>
  </si>
  <si>
    <t>INDIKATOR KINERJA PROGRAM 1 -6.b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</si>
</sst>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#,##0;[Red]#,##0"/>
    <numFmt numFmtId="168" formatCode="_-* #,##0_-;\-* #,##0_-;_-* &quot;-&quot;??_-;_-@_-"/>
    <numFmt numFmtId="169" formatCode="0.000"/>
    <numFmt numFmtId="170" formatCode="0.0000"/>
    <numFmt numFmtId="171" formatCode="_(* #,##0.0000_);_(* \(#,##0.0000\);_(* &quot;-&quot;_);_(@_)"/>
    <numFmt numFmtId="172" formatCode="0.000%"/>
    <numFmt numFmtId="173" formatCode="_-* #,##0.00_-;\-* #,##0.00_-;_-* &quot;-&quot;_-;_-@_-"/>
    <numFmt numFmtId="174" formatCode="_-* #,##0.0000_-;\-* #,##0.0000_-;_-* &quot;-&quot;_-;_-@_-"/>
    <numFmt numFmtId="175" formatCode="_-* #,##0.000_-;\-* #,##0.000_-;_-* &quot;-&quot;??_-;_-@_-"/>
    <numFmt numFmtId="176" formatCode="_-* #,##0.0000_-;\-* #,##0.0000_-;_-* &quot;-&quot;??_-;_-@_-"/>
  </numFmts>
  <fonts count="4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Arial Narrow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name val="Arial Narrow"/>
      <family val="2"/>
    </font>
    <font>
      <b/>
      <sz val="12"/>
      <name val="Calibri"/>
      <family val="2"/>
      <scheme val="minor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sz val="9"/>
      <color indexed="8"/>
      <name val="Bookman Old Style"/>
      <family val="1"/>
    </font>
    <font>
      <b/>
      <sz val="9"/>
      <name val="Arial Narrow"/>
      <family val="2"/>
    </font>
    <font>
      <sz val="9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1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24994659260841701"/>
      </bottom>
      <diagonal/>
    </border>
    <border>
      <left/>
      <right/>
      <top style="hair">
        <color indexed="64"/>
      </top>
      <bottom/>
      <diagonal/>
    </border>
  </borders>
  <cellStyleXfs count="21">
    <xf numFmtId="0" fontId="0" fillId="0" borderId="0"/>
    <xf numFmtId="165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0" fontId="20" fillId="0" borderId="0"/>
    <xf numFmtId="0" fontId="10" fillId="0" borderId="0"/>
    <xf numFmtId="0" fontId="7" fillId="0" borderId="0"/>
    <xf numFmtId="0" fontId="7" fillId="0" borderId="0"/>
    <xf numFmtId="41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</cellStyleXfs>
  <cellXfs count="389">
    <xf numFmtId="0" fontId="0" fillId="0" borderId="0" xfId="0"/>
    <xf numFmtId="0" fontId="12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166" fontId="13" fillId="0" borderId="23" xfId="1" applyNumberFormat="1" applyFont="1" applyFill="1" applyBorder="1" applyAlignment="1">
      <alignment horizontal="justify" vertical="center" wrapText="1"/>
    </xf>
    <xf numFmtId="43" fontId="13" fillId="0" borderId="23" xfId="1" applyNumberFormat="1" applyFont="1" applyFill="1" applyBorder="1" applyAlignment="1">
      <alignment horizontal="justify" vertical="center" wrapText="1"/>
    </xf>
    <xf numFmtId="165" fontId="13" fillId="0" borderId="23" xfId="1" applyFont="1" applyFill="1" applyBorder="1" applyAlignment="1">
      <alignment horizontal="center" vertical="center" wrapText="1"/>
    </xf>
    <xf numFmtId="43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166" fontId="13" fillId="0" borderId="8" xfId="1" applyNumberFormat="1" applyFont="1" applyFill="1" applyBorder="1" applyAlignment="1">
      <alignment horizontal="justify" vertical="center" wrapText="1"/>
    </xf>
    <xf numFmtId="166" fontId="13" fillId="0" borderId="8" xfId="1" applyNumberFormat="1" applyFont="1" applyFill="1" applyBorder="1" applyAlignment="1">
      <alignment horizontal="left" vertical="center"/>
    </xf>
    <xf numFmtId="43" fontId="13" fillId="0" borderId="8" xfId="1" applyNumberFormat="1" applyFont="1" applyFill="1" applyBorder="1" applyAlignment="1">
      <alignment horizontal="justify" vertical="center" wrapText="1"/>
    </xf>
    <xf numFmtId="43" fontId="13" fillId="0" borderId="8" xfId="0" applyNumberFormat="1" applyFont="1" applyFill="1" applyBorder="1" applyAlignment="1">
      <alignment horizontal="justify" vertical="center" wrapText="1"/>
    </xf>
    <xf numFmtId="43" fontId="13" fillId="0" borderId="26" xfId="0" applyNumberFormat="1" applyFont="1" applyFill="1" applyBorder="1" applyAlignment="1">
      <alignment horizontal="justify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vertical="center"/>
    </xf>
    <xf numFmtId="166" fontId="13" fillId="0" borderId="8" xfId="3" applyNumberFormat="1" applyFont="1" applyFill="1" applyBorder="1" applyAlignment="1">
      <alignment horizontal="left" vertical="center"/>
    </xf>
    <xf numFmtId="0" fontId="13" fillId="0" borderId="27" xfId="2" applyFont="1" applyFill="1" applyBorder="1" applyAlignment="1">
      <alignment vertical="center"/>
    </xf>
    <xf numFmtId="166" fontId="13" fillId="0" borderId="28" xfId="1" applyNumberFormat="1" applyFont="1" applyFill="1" applyBorder="1" applyAlignment="1">
      <alignment horizontal="left" vertical="center"/>
    </xf>
    <xf numFmtId="166" fontId="13" fillId="0" borderId="28" xfId="1" applyNumberFormat="1" applyFont="1" applyFill="1" applyBorder="1" applyAlignment="1">
      <alignment horizontal="justify" vertical="center" wrapText="1"/>
    </xf>
    <xf numFmtId="43" fontId="13" fillId="0" borderId="28" xfId="1" applyNumberFormat="1" applyFont="1" applyFill="1" applyBorder="1" applyAlignment="1">
      <alignment horizontal="justify" vertical="center" wrapText="1"/>
    </xf>
    <xf numFmtId="43" fontId="13" fillId="0" borderId="28" xfId="0" applyNumberFormat="1" applyFont="1" applyFill="1" applyBorder="1" applyAlignment="1">
      <alignment horizontal="justify" vertical="center" wrapText="1"/>
    </xf>
    <xf numFmtId="166" fontId="12" fillId="0" borderId="22" xfId="1" applyNumberFormat="1" applyFont="1" applyFill="1" applyBorder="1" applyAlignment="1">
      <alignment horizontal="justify" vertical="center" wrapText="1"/>
    </xf>
    <xf numFmtId="166" fontId="12" fillId="0" borderId="23" xfId="1" applyNumberFormat="1" applyFont="1" applyFill="1" applyBorder="1" applyAlignment="1">
      <alignment horizontal="justify" vertical="center" wrapText="1"/>
    </xf>
    <xf numFmtId="37" fontId="12" fillId="0" borderId="23" xfId="1" applyNumberFormat="1" applyFont="1" applyFill="1" applyBorder="1" applyAlignment="1">
      <alignment horizontal="right" vertical="center" wrapText="1"/>
    </xf>
    <xf numFmtId="0" fontId="11" fillId="0" borderId="0" xfId="0" applyFont="1" applyAlignment="1"/>
    <xf numFmtId="0" fontId="13" fillId="0" borderId="25" xfId="0" quotePrefix="1" applyFont="1" applyFill="1" applyBorder="1" applyAlignment="1">
      <alignment horizontal="left" vertical="center" wrapText="1"/>
    </xf>
    <xf numFmtId="0" fontId="12" fillId="0" borderId="25" xfId="0" quotePrefix="1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center" vertical="center"/>
    </xf>
    <xf numFmtId="0" fontId="17" fillId="0" borderId="32" xfId="4" applyFont="1" applyFill="1" applyBorder="1" applyAlignment="1">
      <alignment horizontal="center"/>
    </xf>
    <xf numFmtId="0" fontId="17" fillId="0" borderId="15" xfId="4" applyFont="1" applyFill="1" applyBorder="1" applyAlignment="1">
      <alignment horizontal="center"/>
    </xf>
    <xf numFmtId="0" fontId="9" fillId="0" borderId="34" xfId="2" applyFont="1" applyFill="1" applyBorder="1" applyAlignment="1">
      <alignment horizontal="left" vertical="top" wrapText="1"/>
    </xf>
    <xf numFmtId="0" fontId="15" fillId="2" borderId="38" xfId="4" applyFont="1" applyFill="1" applyBorder="1" applyAlignment="1">
      <alignment horizontal="center" vertical="center" wrapText="1"/>
    </xf>
    <xf numFmtId="0" fontId="15" fillId="2" borderId="16" xfId="4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16" fillId="3" borderId="38" xfId="4" applyFont="1" applyFill="1" applyBorder="1" applyAlignment="1">
      <alignment horizontal="center" vertical="center" wrapText="1"/>
    </xf>
    <xf numFmtId="0" fontId="16" fillId="3" borderId="4" xfId="4" applyFont="1" applyFill="1" applyBorder="1" applyAlignment="1">
      <alignment horizontal="center" vertical="center" wrapText="1"/>
    </xf>
    <xf numFmtId="0" fontId="17" fillId="0" borderId="34" xfId="4" applyFont="1" applyFill="1" applyBorder="1" applyAlignment="1">
      <alignment wrapText="1"/>
    </xf>
    <xf numFmtId="0" fontId="17" fillId="0" borderId="39" xfId="4" applyFont="1" applyFill="1" applyBorder="1" applyAlignment="1">
      <alignment wrapText="1"/>
    </xf>
    <xf numFmtId="0" fontId="17" fillId="0" borderId="35" xfId="4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/>
    <xf numFmtId="0" fontId="19" fillId="0" borderId="0" xfId="0" applyFont="1"/>
    <xf numFmtId="164" fontId="22" fillId="0" borderId="8" xfId="5" applyFont="1" applyFill="1" applyBorder="1" applyAlignment="1">
      <alignment horizontal="right" vertical="center"/>
    </xf>
    <xf numFmtId="10" fontId="22" fillId="0" borderId="8" xfId="6" applyNumberFormat="1" applyFont="1" applyFill="1" applyBorder="1" applyAlignment="1">
      <alignment horizontal="right" vertical="center" wrapText="1"/>
    </xf>
    <xf numFmtId="168" fontId="22" fillId="0" borderId="8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4" fillId="5" borderId="0" xfId="0" applyFont="1" applyFill="1" applyAlignment="1"/>
    <xf numFmtId="0" fontId="23" fillId="0" borderId="0" xfId="0" applyFont="1" applyAlignment="1"/>
    <xf numFmtId="0" fontId="24" fillId="0" borderId="9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2" fillId="0" borderId="34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8" xfId="9" applyFont="1" applyFill="1" applyBorder="1" applyAlignment="1">
      <alignment horizontal="left" vertical="center" wrapText="1"/>
    </xf>
    <xf numFmtId="0" fontId="22" fillId="0" borderId="0" xfId="16" applyFont="1" applyFill="1" applyAlignment="1">
      <alignment vertical="center" wrapText="1"/>
    </xf>
    <xf numFmtId="0" fontId="22" fillId="0" borderId="0" xfId="16" applyFont="1" applyFill="1" applyAlignment="1">
      <alignment vertical="center"/>
    </xf>
    <xf numFmtId="0" fontId="25" fillId="0" borderId="0" xfId="16" applyFont="1" applyFill="1" applyAlignment="1">
      <alignment vertical="center" wrapText="1"/>
    </xf>
    <xf numFmtId="0" fontId="26" fillId="0" borderId="0" xfId="16" applyFont="1" applyFill="1" applyAlignment="1">
      <alignment vertical="center"/>
    </xf>
    <xf numFmtId="0" fontId="25" fillId="0" borderId="0" xfId="16" applyFont="1" applyFill="1" applyBorder="1" applyAlignment="1">
      <alignment horizontal="center" vertical="center"/>
    </xf>
    <xf numFmtId="0" fontId="25" fillId="0" borderId="0" xfId="16" applyFont="1" applyFill="1" applyBorder="1" applyAlignment="1">
      <alignment horizontal="center" vertical="center" wrapText="1"/>
    </xf>
    <xf numFmtId="0" fontId="25" fillId="0" borderId="0" xfId="16" applyFont="1" applyFill="1" applyBorder="1" applyAlignment="1">
      <alignment horizontal="right" vertical="center"/>
    </xf>
    <xf numFmtId="0" fontId="25" fillId="0" borderId="0" xfId="16" applyFont="1" applyFill="1" applyBorder="1" applyAlignment="1">
      <alignment horizontal="left" vertical="center" wrapText="1"/>
    </xf>
    <xf numFmtId="0" fontId="22" fillId="0" borderId="0" xfId="16" applyFont="1" applyFill="1" applyAlignment="1">
      <alignment horizontal="center" vertical="center"/>
    </xf>
    <xf numFmtId="0" fontId="25" fillId="0" borderId="0" xfId="16" applyFont="1" applyFill="1" applyBorder="1" applyAlignment="1">
      <alignment horizontal="left" vertical="center"/>
    </xf>
    <xf numFmtId="0" fontId="25" fillId="0" borderId="0" xfId="16" applyFont="1" applyFill="1" applyBorder="1" applyAlignment="1">
      <alignment vertical="center"/>
    </xf>
    <xf numFmtId="0" fontId="25" fillId="0" borderId="0" xfId="16" applyFont="1" applyFill="1" applyBorder="1" applyAlignment="1">
      <alignment vertical="center" wrapText="1"/>
    </xf>
    <xf numFmtId="0" fontId="27" fillId="0" borderId="0" xfId="16" applyFont="1" applyFill="1" applyAlignment="1">
      <alignment horizontal="center" vertical="center"/>
    </xf>
    <xf numFmtId="0" fontId="25" fillId="0" borderId="2" xfId="11" applyNumberFormat="1" applyFont="1" applyFill="1" applyBorder="1" applyAlignment="1">
      <alignment horizontal="center" vertical="center" wrapText="1"/>
    </xf>
    <xf numFmtId="0" fontId="25" fillId="0" borderId="2" xfId="16" applyNumberFormat="1" applyFont="1" applyFill="1" applyBorder="1" applyAlignment="1">
      <alignment horizontal="center" vertical="center"/>
    </xf>
    <xf numFmtId="0" fontId="26" fillId="0" borderId="0" xfId="16" applyFont="1" applyFill="1" applyAlignment="1">
      <alignment horizontal="center" vertical="center"/>
    </xf>
    <xf numFmtId="0" fontId="25" fillId="0" borderId="2" xfId="16" applyNumberFormat="1" applyFont="1" applyFill="1" applyBorder="1" applyAlignment="1">
      <alignment horizontal="center" vertical="center" wrapText="1"/>
    </xf>
    <xf numFmtId="0" fontId="26" fillId="0" borderId="0" xfId="16" applyNumberFormat="1" applyFont="1" applyFill="1" applyAlignment="1">
      <alignment horizontal="center" vertical="center"/>
    </xf>
    <xf numFmtId="0" fontId="25" fillId="0" borderId="7" xfId="16" applyNumberFormat="1" applyFont="1" applyFill="1" applyBorder="1" applyAlignment="1">
      <alignment horizontal="center" vertical="center"/>
    </xf>
    <xf numFmtId="0" fontId="25" fillId="0" borderId="7" xfId="16" applyNumberFormat="1" applyFont="1" applyFill="1" applyBorder="1" applyAlignment="1">
      <alignment horizontal="center" vertical="center" wrapText="1"/>
    </xf>
    <xf numFmtId="0" fontId="22" fillId="0" borderId="41" xfId="16" applyFont="1" applyFill="1" applyBorder="1" applyAlignment="1">
      <alignment horizontal="center" vertical="center"/>
    </xf>
    <xf numFmtId="0" fontId="25" fillId="0" borderId="8" xfId="16" applyFont="1" applyFill="1" applyBorder="1" applyAlignment="1">
      <alignment horizontal="left" vertical="center"/>
    </xf>
    <xf numFmtId="0" fontId="25" fillId="0" borderId="8" xfId="16" applyFont="1" applyFill="1" applyBorder="1" applyAlignment="1">
      <alignment vertical="center" wrapText="1"/>
    </xf>
    <xf numFmtId="0" fontId="22" fillId="0" borderId="8" xfId="16" applyFont="1" applyFill="1" applyBorder="1" applyAlignment="1">
      <alignment horizontal="center" vertical="center"/>
    </xf>
    <xf numFmtId="0" fontId="22" fillId="0" borderId="8" xfId="16" applyFont="1" applyFill="1" applyBorder="1" applyAlignment="1">
      <alignment horizontal="left" vertical="center" wrapText="1"/>
    </xf>
    <xf numFmtId="0" fontId="22" fillId="0" borderId="8" xfId="16" applyFont="1" applyFill="1" applyBorder="1" applyAlignment="1">
      <alignment horizontal="right" vertical="center"/>
    </xf>
    <xf numFmtId="0" fontId="22" fillId="0" borderId="8" xfId="16" applyFont="1" applyFill="1" applyBorder="1" applyAlignment="1">
      <alignment vertical="center" wrapText="1"/>
    </xf>
    <xf numFmtId="0" fontId="28" fillId="0" borderId="0" xfId="16" applyFont="1" applyFill="1" applyAlignment="1">
      <alignment vertical="center"/>
    </xf>
    <xf numFmtId="0" fontId="22" fillId="0" borderId="0" xfId="16" applyFont="1" applyFill="1" applyBorder="1" applyAlignment="1">
      <alignment vertical="center" wrapText="1"/>
    </xf>
    <xf numFmtId="0" fontId="22" fillId="0" borderId="0" xfId="16" applyFont="1" applyFill="1" applyBorder="1" applyAlignment="1">
      <alignment horizontal="right" vertical="center"/>
    </xf>
    <xf numFmtId="0" fontId="22" fillId="0" borderId="0" xfId="16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top"/>
    </xf>
    <xf numFmtId="0" fontId="29" fillId="0" borderId="4" xfId="2" applyFont="1" applyFill="1" applyBorder="1" applyAlignment="1">
      <alignment horizontal="left" vertical="top" wrapText="1"/>
    </xf>
    <xf numFmtId="172" fontId="31" fillId="0" borderId="4" xfId="0" applyNumberFormat="1" applyFont="1" applyBorder="1" applyAlignment="1">
      <alignment horizontal="right" vertical="center" wrapText="1"/>
    </xf>
    <xf numFmtId="165" fontId="32" fillId="0" borderId="4" xfId="1" applyFont="1" applyBorder="1" applyAlignment="1">
      <alignment horizontal="right" wrapText="1"/>
    </xf>
    <xf numFmtId="0" fontId="29" fillId="0" borderId="8" xfId="0" applyFont="1" applyBorder="1" applyAlignment="1">
      <alignment horizontal="center" vertical="top"/>
    </xf>
    <xf numFmtId="0" fontId="29" fillId="0" borderId="8" xfId="2" applyFont="1" applyFill="1" applyBorder="1" applyAlignment="1">
      <alignment horizontal="left" vertical="top" wrapText="1"/>
    </xf>
    <xf numFmtId="10" fontId="32" fillId="0" borderId="8" xfId="1" applyNumberFormat="1" applyFont="1" applyBorder="1" applyAlignment="1">
      <alignment horizontal="center" wrapText="1"/>
    </xf>
    <xf numFmtId="10" fontId="31" fillId="0" borderId="8" xfId="0" applyNumberFormat="1" applyFont="1" applyBorder="1" applyAlignment="1">
      <alignment horizontal="right" vertical="center" wrapText="1"/>
    </xf>
    <xf numFmtId="165" fontId="32" fillId="0" borderId="8" xfId="1" applyFont="1" applyBorder="1" applyAlignment="1">
      <alignment horizontal="right" wrapText="1"/>
    </xf>
    <xf numFmtId="2" fontId="30" fillId="0" borderId="8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top"/>
    </xf>
    <xf numFmtId="0" fontId="30" fillId="0" borderId="8" xfId="0" applyFont="1" applyFill="1" applyBorder="1" applyAlignment="1">
      <alignment horizontal="center" vertical="center" wrapText="1"/>
    </xf>
    <xf numFmtId="171" fontId="31" fillId="0" borderId="8" xfId="5" applyNumberFormat="1" applyFont="1" applyBorder="1" applyAlignment="1">
      <alignment horizontal="right" vertical="center" wrapText="1"/>
    </xf>
    <xf numFmtId="172" fontId="31" fillId="0" borderId="8" xfId="0" applyNumberFormat="1" applyFont="1" applyBorder="1" applyAlignment="1">
      <alignment horizontal="right" vertical="center" wrapText="1"/>
    </xf>
    <xf numFmtId="166" fontId="32" fillId="0" borderId="8" xfId="1" applyNumberFormat="1" applyFont="1" applyBorder="1" applyAlignment="1">
      <alignment horizontal="right" wrapText="1"/>
    </xf>
    <xf numFmtId="164" fontId="32" fillId="0" borderId="8" xfId="5" applyFont="1" applyFill="1" applyBorder="1" applyAlignment="1">
      <alignment horizontal="right" vertical="center"/>
    </xf>
    <xf numFmtId="10" fontId="32" fillId="0" borderId="8" xfId="1" applyNumberFormat="1" applyFont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 wrapText="1"/>
    </xf>
    <xf numFmtId="164" fontId="33" fillId="0" borderId="8" xfId="5" applyFont="1" applyFill="1" applyBorder="1" applyAlignment="1">
      <alignment horizontal="left" vertical="center" wrapText="1"/>
    </xf>
    <xf numFmtId="164" fontId="34" fillId="0" borderId="8" xfId="5" applyFont="1" applyFill="1" applyBorder="1" applyAlignment="1">
      <alignment horizontal="center" vertical="center" wrapText="1"/>
    </xf>
    <xf numFmtId="164" fontId="34" fillId="0" borderId="8" xfId="5" applyFont="1" applyFill="1" applyBorder="1" applyAlignment="1">
      <alignment horizontal="left" vertical="center" wrapText="1"/>
    </xf>
    <xf numFmtId="164" fontId="33" fillId="0" borderId="8" xfId="5" applyFont="1" applyFill="1" applyBorder="1" applyAlignment="1">
      <alignment horizontal="center" vertical="center" wrapText="1"/>
    </xf>
    <xf numFmtId="3" fontId="33" fillId="0" borderId="8" xfId="17" applyNumberFormat="1" applyFont="1" applyFill="1" applyBorder="1" applyAlignment="1">
      <alignment horizontal="right" vertical="center" wrapText="1"/>
    </xf>
    <xf numFmtId="168" fontId="13" fillId="0" borderId="8" xfId="1" applyNumberFormat="1" applyFont="1" applyFill="1" applyBorder="1" applyAlignment="1">
      <alignment horizontal="left" vertical="center"/>
    </xf>
    <xf numFmtId="168" fontId="12" fillId="0" borderId="8" xfId="1" applyNumberFormat="1" applyFont="1" applyFill="1" applyBorder="1" applyAlignment="1">
      <alignment horizontal="left" vertical="center"/>
    </xf>
    <xf numFmtId="166" fontId="12" fillId="0" borderId="8" xfId="1" applyNumberFormat="1" applyFont="1" applyFill="1" applyBorder="1" applyAlignment="1">
      <alignment horizontal="justify" vertical="center" wrapText="1"/>
    </xf>
    <xf numFmtId="43" fontId="12" fillId="0" borderId="26" xfId="0" applyNumberFormat="1" applyFont="1" applyFill="1" applyBorder="1" applyAlignment="1">
      <alignment horizontal="justify" vertical="center" wrapText="1"/>
    </xf>
    <xf numFmtId="0" fontId="17" fillId="0" borderId="23" xfId="4" applyFont="1" applyFill="1" applyBorder="1" applyAlignment="1">
      <alignment horizontal="center"/>
    </xf>
    <xf numFmtId="0" fontId="17" fillId="0" borderId="40" xfId="4" applyFont="1" applyFill="1" applyBorder="1" applyAlignment="1">
      <alignment vertical="top" wrapText="1"/>
    </xf>
    <xf numFmtId="10" fontId="22" fillId="5" borderId="37" xfId="8" applyNumberFormat="1" applyFont="1" applyFill="1" applyBorder="1" applyAlignment="1">
      <alignment vertical="center"/>
    </xf>
    <xf numFmtId="0" fontId="17" fillId="0" borderId="6" xfId="4" applyFont="1" applyFill="1" applyBorder="1" applyAlignment="1">
      <alignment horizontal="center" vertical="top"/>
    </xf>
    <xf numFmtId="0" fontId="17" fillId="0" borderId="8" xfId="4" applyFont="1" applyFill="1" applyBorder="1" applyAlignment="1">
      <alignment horizontal="center"/>
    </xf>
    <xf numFmtId="0" fontId="17" fillId="0" borderId="43" xfId="4" applyFont="1" applyFill="1" applyBorder="1" applyAlignment="1">
      <alignment horizontal="center"/>
    </xf>
    <xf numFmtId="0" fontId="17" fillId="0" borderId="44" xfId="4" applyFont="1" applyFill="1" applyBorder="1" applyAlignment="1">
      <alignment wrapText="1"/>
    </xf>
    <xf numFmtId="167" fontId="17" fillId="0" borderId="9" xfId="4" applyNumberFormat="1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vertical="center" wrapText="1"/>
    </xf>
    <xf numFmtId="10" fontId="31" fillId="0" borderId="37" xfId="0" applyNumberFormat="1" applyFont="1" applyBorder="1" applyAlignment="1">
      <alignment horizontal="right" vertical="center" wrapText="1"/>
    </xf>
    <xf numFmtId="165" fontId="32" fillId="0" borderId="37" xfId="1" applyFont="1" applyBorder="1" applyAlignment="1">
      <alignment horizontal="right" wrapText="1"/>
    </xf>
    <xf numFmtId="0" fontId="30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173" fontId="22" fillId="0" borderId="8" xfId="5" applyNumberFormat="1" applyFont="1" applyFill="1" applyBorder="1" applyAlignment="1">
      <alignment horizontal="right" vertical="center"/>
    </xf>
    <xf numFmtId="174" fontId="22" fillId="0" borderId="8" xfId="5" applyNumberFormat="1" applyFont="1" applyFill="1" applyBorder="1" applyAlignment="1">
      <alignment horizontal="right" vertical="center"/>
    </xf>
    <xf numFmtId="169" fontId="19" fillId="0" borderId="36" xfId="0" applyNumberFormat="1" applyFont="1" applyBorder="1"/>
    <xf numFmtId="169" fontId="36" fillId="0" borderId="4" xfId="0" applyNumberFormat="1" applyFont="1" applyBorder="1" applyAlignment="1">
      <alignment horizontal="right" vertical="center" wrapText="1"/>
    </xf>
    <xf numFmtId="0" fontId="36" fillId="0" borderId="8" xfId="0" applyNumberFormat="1" applyFont="1" applyBorder="1" applyAlignment="1">
      <alignment horizontal="right" vertical="center" wrapText="1"/>
    </xf>
    <xf numFmtId="2" fontId="36" fillId="0" borderId="8" xfId="0" applyNumberFormat="1" applyFont="1" applyBorder="1" applyAlignment="1">
      <alignment horizontal="right" vertical="center" wrapText="1"/>
    </xf>
    <xf numFmtId="171" fontId="36" fillId="0" borderId="8" xfId="5" applyNumberFormat="1" applyFont="1" applyBorder="1" applyAlignment="1">
      <alignment horizontal="right" vertical="center" wrapText="1"/>
    </xf>
    <xf numFmtId="169" fontId="36" fillId="0" borderId="8" xfId="0" applyNumberFormat="1" applyFont="1" applyBorder="1" applyAlignment="1">
      <alignment horizontal="right" vertical="center" wrapText="1"/>
    </xf>
    <xf numFmtId="164" fontId="19" fillId="0" borderId="8" xfId="5" applyFont="1" applyFill="1" applyBorder="1" applyAlignment="1">
      <alignment horizontal="right" vertical="center"/>
    </xf>
    <xf numFmtId="0" fontId="35" fillId="0" borderId="0" xfId="0" applyFont="1"/>
    <xf numFmtId="0" fontId="19" fillId="0" borderId="8" xfId="0" applyNumberFormat="1" applyFont="1" applyBorder="1" applyAlignment="1">
      <alignment horizontal="right" wrapText="1"/>
    </xf>
    <xf numFmtId="2" fontId="22" fillId="0" borderId="8" xfId="0" applyNumberFormat="1" applyFont="1" applyBorder="1" applyAlignment="1">
      <alignment horizontal="right" wrapText="1"/>
    </xf>
    <xf numFmtId="165" fontId="22" fillId="0" borderId="8" xfId="1" applyNumberFormat="1" applyFont="1" applyFill="1" applyBorder="1" applyAlignment="1">
      <alignment horizontal="right" vertical="center"/>
    </xf>
    <xf numFmtId="175" fontId="22" fillId="0" borderId="8" xfId="1" applyNumberFormat="1" applyFont="1" applyFill="1" applyBorder="1" applyAlignment="1">
      <alignment horizontal="right" vertical="center"/>
    </xf>
    <xf numFmtId="176" fontId="22" fillId="0" borderId="8" xfId="1" applyNumberFormat="1" applyFont="1" applyFill="1" applyBorder="1" applyAlignment="1">
      <alignment horizontal="right" vertical="center"/>
    </xf>
    <xf numFmtId="0" fontId="22" fillId="0" borderId="37" xfId="16" applyFont="1" applyFill="1" applyBorder="1" applyAlignment="1">
      <alignment vertical="center" wrapText="1"/>
    </xf>
    <xf numFmtId="2" fontId="30" fillId="0" borderId="37" xfId="0" applyNumberFormat="1" applyFont="1" applyFill="1" applyBorder="1" applyAlignment="1">
      <alignment horizontal="center" vertical="center" wrapText="1"/>
    </xf>
    <xf numFmtId="2" fontId="30" fillId="0" borderId="23" xfId="0" applyNumberFormat="1" applyFont="1" applyFill="1" applyBorder="1" applyAlignment="1">
      <alignment horizontal="center" vertical="center" wrapText="1"/>
    </xf>
    <xf numFmtId="1" fontId="30" fillId="0" borderId="8" xfId="0" applyNumberFormat="1" applyFont="1" applyFill="1" applyBorder="1" applyAlignment="1">
      <alignment horizontal="center" vertical="center" wrapText="1"/>
    </xf>
    <xf numFmtId="2" fontId="30" fillId="0" borderId="6" xfId="0" applyNumberFormat="1" applyFont="1" applyFill="1" applyBorder="1" applyAlignment="1">
      <alignment horizontal="center" vertical="center" wrapText="1"/>
    </xf>
    <xf numFmtId="43" fontId="12" fillId="0" borderId="8" xfId="0" applyNumberFormat="1" applyFont="1" applyFill="1" applyBorder="1" applyAlignment="1">
      <alignment horizontal="justify" vertical="center" wrapText="1"/>
    </xf>
    <xf numFmtId="43" fontId="12" fillId="0" borderId="8" xfId="1" applyNumberFormat="1" applyFont="1" applyFill="1" applyBorder="1" applyAlignment="1">
      <alignment horizontal="justify" vertical="center" wrapText="1"/>
    </xf>
    <xf numFmtId="43" fontId="13" fillId="0" borderId="46" xfId="0" applyNumberFormat="1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22" fillId="0" borderId="42" xfId="16" applyFont="1" applyFill="1" applyBorder="1" applyAlignment="1">
      <alignment horizontal="center" vertical="center"/>
    </xf>
    <xf numFmtId="0" fontId="26" fillId="0" borderId="43" xfId="16" applyFont="1" applyFill="1" applyBorder="1" applyAlignment="1">
      <alignment vertical="center"/>
    </xf>
    <xf numFmtId="0" fontId="26" fillId="0" borderId="45" xfId="16" applyFont="1" applyFill="1" applyBorder="1" applyAlignment="1">
      <alignment vertical="center"/>
    </xf>
    <xf numFmtId="0" fontId="22" fillId="0" borderId="8" xfId="16" applyFont="1" applyFill="1" applyBorder="1" applyAlignment="1">
      <alignment horizontal="center" vertical="center" wrapText="1"/>
    </xf>
    <xf numFmtId="0" fontId="22" fillId="0" borderId="8" xfId="16" applyFont="1" applyFill="1" applyBorder="1" applyAlignment="1">
      <alignment vertical="top" wrapText="1"/>
    </xf>
    <xf numFmtId="0" fontId="25" fillId="0" borderId="23" xfId="16" applyNumberFormat="1" applyFont="1" applyFill="1" applyBorder="1" applyAlignment="1">
      <alignment horizontal="center" vertical="center" wrapText="1"/>
    </xf>
    <xf numFmtId="0" fontId="25" fillId="0" borderId="23" xfId="16" applyNumberFormat="1" applyFont="1" applyFill="1" applyBorder="1" applyAlignment="1">
      <alignment horizontal="center" vertical="center"/>
    </xf>
    <xf numFmtId="0" fontId="22" fillId="0" borderId="23" xfId="16" applyNumberFormat="1" applyFont="1" applyFill="1" applyBorder="1" applyAlignment="1">
      <alignment horizontal="center" vertical="center" wrapText="1"/>
    </xf>
    <xf numFmtId="0" fontId="22" fillId="0" borderId="23" xfId="16" applyNumberFormat="1" applyFont="1" applyFill="1" applyBorder="1" applyAlignment="1">
      <alignment horizontal="center" vertical="center"/>
    </xf>
    <xf numFmtId="0" fontId="17" fillId="0" borderId="17" xfId="4" applyFont="1" applyFill="1" applyBorder="1" applyAlignment="1">
      <alignment vertical="top" wrapText="1"/>
    </xf>
    <xf numFmtId="0" fontId="22" fillId="0" borderId="0" xfId="19" applyFont="1" applyFill="1" applyAlignment="1">
      <alignment vertical="center" wrapText="1"/>
    </xf>
    <xf numFmtId="0" fontId="22" fillId="0" borderId="0" xfId="19" applyFont="1" applyFill="1" applyAlignment="1">
      <alignment vertical="center"/>
    </xf>
    <xf numFmtId="0" fontId="25" fillId="0" borderId="0" xfId="19" applyFont="1" applyFill="1" applyAlignment="1">
      <alignment vertical="center" wrapText="1"/>
    </xf>
    <xf numFmtId="0" fontId="26" fillId="0" borderId="0" xfId="19" applyFont="1" applyFill="1" applyAlignment="1">
      <alignment vertical="center"/>
    </xf>
    <xf numFmtId="0" fontId="25" fillId="0" borderId="0" xfId="19" applyFont="1" applyFill="1" applyBorder="1" applyAlignment="1">
      <alignment horizontal="center" vertical="center" wrapText="1"/>
    </xf>
    <xf numFmtId="0" fontId="25" fillId="0" borderId="0" xfId="19" applyFont="1" applyFill="1" applyBorder="1" applyAlignment="1">
      <alignment horizontal="right" vertical="center"/>
    </xf>
    <xf numFmtId="0" fontId="25" fillId="0" borderId="0" xfId="19" applyFont="1" applyFill="1" applyBorder="1" applyAlignment="1">
      <alignment horizontal="left" vertical="center" wrapText="1"/>
    </xf>
    <xf numFmtId="0" fontId="22" fillId="0" borderId="0" xfId="19" applyFont="1" applyFill="1" applyAlignment="1">
      <alignment horizontal="center" vertical="center"/>
    </xf>
    <xf numFmtId="0" fontId="25" fillId="0" borderId="0" xfId="19" applyFont="1" applyFill="1" applyBorder="1" applyAlignment="1">
      <alignment vertical="center" wrapText="1"/>
    </xf>
    <xf numFmtId="0" fontId="27" fillId="0" borderId="0" xfId="19" applyFont="1" applyFill="1" applyAlignment="1">
      <alignment horizontal="center" vertical="center"/>
    </xf>
    <xf numFmtId="0" fontId="25" fillId="0" borderId="2" xfId="20" applyNumberFormat="1" applyFont="1" applyFill="1" applyBorder="1" applyAlignment="1">
      <alignment horizontal="center" vertical="center" wrapText="1"/>
    </xf>
    <xf numFmtId="0" fontId="25" fillId="0" borderId="2" xfId="19" applyNumberFormat="1" applyFont="1" applyFill="1" applyBorder="1" applyAlignment="1">
      <alignment horizontal="center" vertical="center"/>
    </xf>
    <xf numFmtId="0" fontId="26" fillId="0" borderId="0" xfId="19" applyFont="1" applyFill="1" applyAlignment="1">
      <alignment horizontal="center" vertical="center"/>
    </xf>
    <xf numFmtId="0" fontId="25" fillId="0" borderId="2" xfId="19" applyNumberFormat="1" applyFont="1" applyFill="1" applyBorder="1" applyAlignment="1">
      <alignment horizontal="center" vertical="center" wrapText="1"/>
    </xf>
    <xf numFmtId="0" fontId="26" fillId="0" borderId="0" xfId="19" applyNumberFormat="1" applyFont="1" applyFill="1" applyAlignment="1">
      <alignment horizontal="center" vertical="center"/>
    </xf>
    <xf numFmtId="0" fontId="25" fillId="0" borderId="7" xfId="19" applyNumberFormat="1" applyFont="1" applyFill="1" applyBorder="1" applyAlignment="1">
      <alignment horizontal="center" vertical="center"/>
    </xf>
    <xf numFmtId="0" fontId="25" fillId="0" borderId="7" xfId="19" applyNumberFormat="1" applyFont="1" applyFill="1" applyBorder="1" applyAlignment="1">
      <alignment horizontal="center" vertical="center" wrapText="1"/>
    </xf>
    <xf numFmtId="0" fontId="22" fillId="0" borderId="7" xfId="19" applyNumberFormat="1" applyFont="1" applyFill="1" applyBorder="1" applyAlignment="1">
      <alignment horizontal="center" vertical="center" wrapText="1"/>
    </xf>
    <xf numFmtId="0" fontId="22" fillId="0" borderId="7" xfId="19" applyNumberFormat="1" applyFont="1" applyFill="1" applyBorder="1" applyAlignment="1">
      <alignment horizontal="center" vertical="center"/>
    </xf>
    <xf numFmtId="0" fontId="22" fillId="0" borderId="41" xfId="19" applyFont="1" applyFill="1" applyBorder="1" applyAlignment="1">
      <alignment horizontal="center" vertical="center"/>
    </xf>
    <xf numFmtId="0" fontId="25" fillId="0" borderId="8" xfId="19" applyFont="1" applyFill="1" applyBorder="1" applyAlignment="1">
      <alignment horizontal="left" vertical="center"/>
    </xf>
    <xf numFmtId="0" fontId="22" fillId="0" borderId="23" xfId="19" applyFont="1" applyFill="1" applyBorder="1" applyAlignment="1">
      <alignment horizontal="center" vertical="center" wrapText="1"/>
    </xf>
    <xf numFmtId="0" fontId="22" fillId="0" borderId="37" xfId="19" applyFont="1" applyFill="1" applyBorder="1" applyAlignment="1">
      <alignment vertical="center" wrapText="1"/>
    </xf>
    <xf numFmtId="2" fontId="22" fillId="0" borderId="42" xfId="19" applyNumberFormat="1" applyFont="1" applyFill="1" applyBorder="1" applyAlignment="1">
      <alignment horizontal="right" vertical="center"/>
    </xf>
    <xf numFmtId="0" fontId="22" fillId="0" borderId="42" xfId="19" applyFont="1" applyFill="1" applyBorder="1" applyAlignment="1">
      <alignment horizontal="left" vertical="center" wrapText="1"/>
    </xf>
    <xf numFmtId="0" fontId="22" fillId="0" borderId="42" xfId="19" applyFont="1" applyFill="1" applyBorder="1" applyAlignment="1">
      <alignment horizontal="center" vertical="center"/>
    </xf>
    <xf numFmtId="2" fontId="22" fillId="0" borderId="42" xfId="19" applyNumberFormat="1" applyFont="1" applyFill="1" applyBorder="1" applyAlignment="1">
      <alignment horizontal="center" vertical="center"/>
    </xf>
    <xf numFmtId="0" fontId="22" fillId="0" borderId="42" xfId="19" applyFont="1" applyFill="1" applyBorder="1" applyAlignment="1">
      <alignment horizontal="center" vertical="center" wrapText="1"/>
    </xf>
    <xf numFmtId="0" fontId="22" fillId="0" borderId="42" xfId="19" applyFont="1" applyFill="1" applyBorder="1" applyAlignment="1">
      <alignment vertical="top" wrapText="1"/>
    </xf>
    <xf numFmtId="0" fontId="22" fillId="0" borderId="23" xfId="19" applyFont="1" applyFill="1" applyBorder="1" applyAlignment="1">
      <alignment vertical="top" wrapText="1"/>
    </xf>
    <xf numFmtId="0" fontId="25" fillId="0" borderId="8" xfId="19" applyFont="1" applyFill="1" applyBorder="1" applyAlignment="1">
      <alignment vertical="center" wrapText="1"/>
    </xf>
    <xf numFmtId="0" fontId="26" fillId="0" borderId="43" xfId="19" applyFont="1" applyFill="1" applyBorder="1" applyAlignment="1">
      <alignment vertical="center"/>
    </xf>
    <xf numFmtId="0" fontId="26" fillId="0" borderId="45" xfId="19" applyFont="1" applyFill="1" applyBorder="1" applyAlignment="1">
      <alignment vertical="center"/>
    </xf>
    <xf numFmtId="0" fontId="22" fillId="0" borderId="8" xfId="19" applyFont="1" applyFill="1" applyBorder="1" applyAlignment="1">
      <alignment horizontal="center" vertical="center" wrapText="1"/>
    </xf>
    <xf numFmtId="0" fontId="22" fillId="0" borderId="8" xfId="19" applyFont="1" applyFill="1" applyBorder="1" applyAlignment="1">
      <alignment vertical="center" wrapText="1"/>
    </xf>
    <xf numFmtId="2" fontId="22" fillId="0" borderId="8" xfId="19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horizontal="left" vertical="center" wrapText="1"/>
    </xf>
    <xf numFmtId="0" fontId="22" fillId="0" borderId="8" xfId="19" applyFont="1" applyFill="1" applyBorder="1" applyAlignment="1">
      <alignment horizontal="center" vertical="center"/>
    </xf>
    <xf numFmtId="2" fontId="22" fillId="0" borderId="8" xfId="19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top" wrapText="1"/>
    </xf>
    <xf numFmtId="0" fontId="25" fillId="0" borderId="8" xfId="19" applyFont="1" applyFill="1" applyBorder="1" applyAlignment="1">
      <alignment vertical="top" wrapText="1"/>
    </xf>
    <xf numFmtId="0" fontId="22" fillId="0" borderId="7" xfId="19" applyFont="1" applyFill="1" applyBorder="1" applyAlignment="1">
      <alignment horizontal="left" vertical="center" wrapText="1"/>
    </xf>
    <xf numFmtId="0" fontId="22" fillId="0" borderId="7" xfId="19" applyFont="1" applyFill="1" applyBorder="1" applyAlignment="1">
      <alignment horizontal="right" vertical="center"/>
    </xf>
    <xf numFmtId="0" fontId="22" fillId="0" borderId="7" xfId="19" applyFont="1" applyFill="1" applyBorder="1" applyAlignment="1">
      <alignment horizontal="center" vertical="center"/>
    </xf>
    <xf numFmtId="2" fontId="22" fillId="0" borderId="7" xfId="19" applyNumberFormat="1" applyFont="1" applyFill="1" applyBorder="1" applyAlignment="1">
      <alignment horizontal="center" vertical="center"/>
    </xf>
    <xf numFmtId="0" fontId="22" fillId="0" borderId="7" xfId="19" applyFont="1" applyFill="1" applyBorder="1" applyAlignment="1">
      <alignment vertical="center" wrapText="1"/>
    </xf>
    <xf numFmtId="0" fontId="22" fillId="0" borderId="7" xfId="19" applyFont="1" applyFill="1" applyBorder="1" applyAlignment="1">
      <alignment vertical="center"/>
    </xf>
    <xf numFmtId="0" fontId="28" fillId="0" borderId="0" xfId="19" applyFont="1" applyFill="1" applyAlignment="1">
      <alignment vertical="center"/>
    </xf>
    <xf numFmtId="0" fontId="22" fillId="0" borderId="0" xfId="19" applyFont="1" applyFill="1" applyBorder="1" applyAlignment="1">
      <alignment vertical="center" wrapText="1"/>
    </xf>
    <xf numFmtId="0" fontId="19" fillId="0" borderId="7" xfId="19" applyFont="1" applyFill="1" applyBorder="1" applyAlignment="1">
      <alignment horizontal="left" vertical="center" wrapText="1"/>
    </xf>
    <xf numFmtId="0" fontId="22" fillId="0" borderId="0" xfId="19" applyFont="1" applyFill="1" applyBorder="1" applyAlignment="1">
      <alignment horizontal="right" vertical="center"/>
    </xf>
    <xf numFmtId="0" fontId="22" fillId="0" borderId="0" xfId="19" applyFont="1" applyFill="1" applyBorder="1" applyAlignment="1">
      <alignment horizontal="left" vertical="center" wrapText="1"/>
    </xf>
    <xf numFmtId="2" fontId="22" fillId="0" borderId="0" xfId="19" applyNumberFormat="1" applyFont="1" applyFill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0" xfId="0" applyAlignment="1">
      <alignment vertical="center" wrapText="1"/>
    </xf>
    <xf numFmtId="165" fontId="22" fillId="5" borderId="8" xfId="1" applyNumberFormat="1" applyFont="1" applyFill="1" applyBorder="1" applyAlignment="1">
      <alignment horizontal="right" vertical="center"/>
    </xf>
    <xf numFmtId="0" fontId="17" fillId="0" borderId="43" xfId="4" applyFont="1" applyFill="1" applyBorder="1" applyAlignment="1">
      <alignment horizontal="left" vertical="top" wrapText="1"/>
    </xf>
    <xf numFmtId="0" fontId="17" fillId="0" borderId="44" xfId="4" applyFont="1" applyFill="1" applyBorder="1" applyAlignment="1">
      <alignment horizontal="left" vertical="top" wrapText="1"/>
    </xf>
    <xf numFmtId="0" fontId="22" fillId="0" borderId="8" xfId="16" applyFont="1" applyFill="1" applyBorder="1" applyAlignment="1">
      <alignment vertical="center" wrapText="1"/>
    </xf>
    <xf numFmtId="0" fontId="17" fillId="0" borderId="23" xfId="4" applyFont="1" applyFill="1" applyBorder="1" applyAlignment="1">
      <alignment horizontal="center" vertical="top"/>
    </xf>
    <xf numFmtId="0" fontId="17" fillId="0" borderId="44" xfId="4" applyFont="1" applyFill="1" applyBorder="1" applyAlignment="1">
      <alignment vertical="top" wrapText="1"/>
    </xf>
    <xf numFmtId="0" fontId="17" fillId="0" borderId="43" xfId="4" quotePrefix="1" applyFont="1" applyFill="1" applyBorder="1" applyAlignment="1">
      <alignment vertical="top" wrapText="1"/>
    </xf>
    <xf numFmtId="0" fontId="22" fillId="0" borderId="47" xfId="9" applyFont="1" applyFill="1" applyBorder="1" applyAlignment="1">
      <alignment horizontal="left" vertical="center" wrapText="1"/>
    </xf>
    <xf numFmtId="0" fontId="22" fillId="0" borderId="44" xfId="9" applyFont="1" applyFill="1" applyBorder="1" applyAlignment="1">
      <alignment horizontal="left" vertical="center" wrapText="1"/>
    </xf>
    <xf numFmtId="0" fontId="17" fillId="0" borderId="17" xfId="4" applyFont="1" applyFill="1" applyBorder="1" applyAlignment="1">
      <alignment wrapText="1"/>
    </xf>
    <xf numFmtId="0" fontId="17" fillId="0" borderId="15" xfId="4" applyFont="1" applyFill="1" applyBorder="1" applyAlignment="1">
      <alignment horizontal="center" wrapText="1"/>
    </xf>
    <xf numFmtId="0" fontId="9" fillId="0" borderId="17" xfId="2" applyFont="1" applyFill="1" applyBorder="1" applyAlignment="1">
      <alignment horizontal="left" vertical="top" wrapText="1"/>
    </xf>
    <xf numFmtId="167" fontId="17" fillId="0" borderId="32" xfId="4" applyNumberFormat="1" applyFont="1" applyFill="1" applyBorder="1" applyAlignment="1">
      <alignment horizontal="center" wrapText="1"/>
    </xf>
    <xf numFmtId="0" fontId="17" fillId="0" borderId="8" xfId="4" applyFont="1" applyFill="1" applyBorder="1" applyAlignment="1">
      <alignment horizontal="center" vertical="top"/>
    </xf>
    <xf numFmtId="0" fontId="37" fillId="0" borderId="44" xfId="0" applyFont="1" applyBorder="1" applyAlignment="1">
      <alignment wrapText="1"/>
    </xf>
    <xf numFmtId="0" fontId="37" fillId="0" borderId="44" xfId="0" applyFont="1" applyBorder="1" applyAlignment="1">
      <alignment horizontal="left" vertical="top" wrapText="1"/>
    </xf>
    <xf numFmtId="172" fontId="40" fillId="0" borderId="8" xfId="0" applyNumberFormat="1" applyFont="1" applyBorder="1" applyAlignment="1">
      <alignment horizontal="center" vertical="top"/>
    </xf>
    <xf numFmtId="0" fontId="38" fillId="0" borderId="45" xfId="0" applyFont="1" applyBorder="1" applyAlignment="1">
      <alignment horizontal="left" vertical="top" wrapText="1"/>
    </xf>
    <xf numFmtId="0" fontId="37" fillId="0" borderId="44" xfId="0" applyFont="1" applyBorder="1" applyAlignment="1">
      <alignment vertical="top" wrapText="1"/>
    </xf>
    <xf numFmtId="10" fontId="40" fillId="0" borderId="8" xfId="0" applyNumberFormat="1" applyFont="1" applyBorder="1" applyAlignment="1">
      <alignment horizontal="center" vertical="top"/>
    </xf>
    <xf numFmtId="0" fontId="39" fillId="0" borderId="44" xfId="2" applyFont="1" applyFill="1" applyBorder="1" applyAlignment="1">
      <alignment horizontal="left" vertical="top" wrapText="1"/>
    </xf>
    <xf numFmtId="170" fontId="40" fillId="0" borderId="8" xfId="0" applyNumberFormat="1" applyFont="1" applyBorder="1" applyAlignment="1">
      <alignment horizontal="center" vertical="top"/>
    </xf>
    <xf numFmtId="0" fontId="38" fillId="0" borderId="44" xfId="0" applyFont="1" applyBorder="1" applyAlignment="1">
      <alignment horizontal="left" vertical="top" wrapText="1"/>
    </xf>
    <xf numFmtId="10" fontId="40" fillId="0" borderId="44" xfId="0" applyNumberFormat="1" applyFont="1" applyBorder="1" applyAlignment="1">
      <alignment horizontal="center"/>
    </xf>
    <xf numFmtId="10" fontId="40" fillId="0" borderId="8" xfId="0" applyNumberFormat="1" applyFont="1" applyBorder="1" applyAlignment="1">
      <alignment horizontal="center"/>
    </xf>
    <xf numFmtId="170" fontId="40" fillId="0" borderId="8" xfId="0" applyNumberFormat="1" applyFont="1" applyBorder="1" applyAlignment="1">
      <alignment horizontal="center"/>
    </xf>
    <xf numFmtId="0" fontId="17" fillId="0" borderId="43" xfId="4" applyFont="1" applyFill="1" applyBorder="1" applyAlignment="1">
      <alignment horizontal="center" wrapText="1"/>
    </xf>
    <xf numFmtId="0" fontId="38" fillId="0" borderId="44" xfId="0" applyFont="1" applyBorder="1" applyAlignment="1">
      <alignment vertical="center"/>
    </xf>
    <xf numFmtId="172" fontId="40" fillId="0" borderId="8" xfId="0" applyNumberFormat="1" applyFont="1" applyBorder="1" applyAlignment="1">
      <alignment horizontal="center"/>
    </xf>
    <xf numFmtId="166" fontId="40" fillId="0" borderId="44" xfId="1" applyNumberFormat="1" applyFont="1" applyBorder="1" applyAlignment="1">
      <alignment horizontal="center"/>
    </xf>
    <xf numFmtId="166" fontId="40" fillId="0" borderId="8" xfId="1" applyNumberFormat="1" applyFont="1" applyBorder="1" applyAlignment="1">
      <alignment horizontal="center"/>
    </xf>
    <xf numFmtId="0" fontId="18" fillId="0" borderId="43" xfId="2" quotePrefix="1" applyFont="1" applyFill="1" applyBorder="1" applyAlignment="1">
      <alignment vertical="top" wrapText="1"/>
    </xf>
    <xf numFmtId="173" fontId="22" fillId="0" borderId="8" xfId="5" applyNumberFormat="1" applyFont="1" applyFill="1" applyBorder="1" applyAlignment="1">
      <alignment horizontal="right"/>
    </xf>
    <xf numFmtId="0" fontId="19" fillId="5" borderId="44" xfId="0" applyFont="1" applyFill="1" applyBorder="1" applyAlignment="1">
      <alignment vertical="top" wrapText="1"/>
    </xf>
    <xf numFmtId="10" fontId="22" fillId="0" borderId="8" xfId="6" applyNumberFormat="1" applyFont="1" applyFill="1" applyBorder="1" applyAlignment="1">
      <alignment horizontal="center" vertical="center" wrapText="1"/>
    </xf>
    <xf numFmtId="10" fontId="0" fillId="0" borderId="8" xfId="0" applyNumberFormat="1" applyBorder="1" applyAlignment="1">
      <alignment vertical="center"/>
    </xf>
    <xf numFmtId="9" fontId="0" fillId="0" borderId="8" xfId="0" applyNumberFormat="1" applyBorder="1" applyAlignment="1">
      <alignment vertical="center"/>
    </xf>
    <xf numFmtId="10" fontId="22" fillId="5" borderId="8" xfId="8" applyNumberFormat="1" applyFont="1" applyFill="1" applyBorder="1" applyAlignment="1">
      <alignment vertical="center"/>
    </xf>
    <xf numFmtId="0" fontId="25" fillId="0" borderId="37" xfId="16" applyFont="1" applyFill="1" applyBorder="1" applyAlignment="1">
      <alignment horizontal="left" vertical="center"/>
    </xf>
    <xf numFmtId="0" fontId="22" fillId="0" borderId="37" xfId="16" applyFont="1" applyFill="1" applyBorder="1" applyAlignment="1">
      <alignment horizontal="center" vertical="center" wrapText="1"/>
    </xf>
    <xf numFmtId="0" fontId="22" fillId="0" borderId="37" xfId="16" applyFont="1" applyFill="1" applyBorder="1" applyAlignment="1">
      <alignment horizontal="left" vertical="center" wrapText="1"/>
    </xf>
    <xf numFmtId="0" fontId="22" fillId="0" borderId="37" xfId="16" applyFont="1" applyFill="1" applyBorder="1" applyAlignment="1">
      <alignment horizontal="center" vertical="center"/>
    </xf>
    <xf numFmtId="0" fontId="22" fillId="0" borderId="37" xfId="16" applyFont="1" applyFill="1" applyBorder="1" applyAlignment="1">
      <alignment vertical="top" wrapText="1"/>
    </xf>
    <xf numFmtId="0" fontId="25" fillId="0" borderId="37" xfId="16" applyFont="1" applyFill="1" applyBorder="1" applyAlignment="1">
      <alignment vertical="center" wrapText="1"/>
    </xf>
    <xf numFmtId="0" fontId="22" fillId="0" borderId="38" xfId="16" applyFont="1" applyFill="1" applyBorder="1" applyAlignment="1">
      <alignment horizontal="center" vertical="center"/>
    </xf>
    <xf numFmtId="0" fontId="22" fillId="0" borderId="38" xfId="16" applyFont="1" applyFill="1" applyBorder="1" applyAlignment="1">
      <alignment horizontal="left" vertical="center" wrapText="1"/>
    </xf>
    <xf numFmtId="0" fontId="22" fillId="0" borderId="38" xfId="16" applyFont="1" applyFill="1" applyBorder="1" applyAlignment="1">
      <alignment horizontal="right" vertical="center"/>
    </xf>
    <xf numFmtId="0" fontId="22" fillId="0" borderId="38" xfId="16" applyFont="1" applyFill="1" applyBorder="1" applyAlignment="1">
      <alignment vertical="center" wrapText="1"/>
    </xf>
    <xf numFmtId="0" fontId="22" fillId="0" borderId="38" xfId="16" applyFont="1" applyFill="1" applyBorder="1" applyAlignment="1">
      <alignment vertical="center"/>
    </xf>
    <xf numFmtId="0" fontId="25" fillId="0" borderId="38" xfId="16" applyFont="1" applyFill="1" applyBorder="1" applyAlignment="1">
      <alignment vertical="center" wrapText="1"/>
    </xf>
    <xf numFmtId="0" fontId="22" fillId="0" borderId="0" xfId="16" applyFont="1" applyFill="1" applyBorder="1" applyAlignment="1">
      <alignment horizontal="center" vertical="center"/>
    </xf>
    <xf numFmtId="0" fontId="19" fillId="0" borderId="0" xfId="16" applyFont="1" applyFill="1" applyBorder="1" applyAlignment="1">
      <alignment horizontal="left" vertical="center" wrapText="1"/>
    </xf>
    <xf numFmtId="0" fontId="22" fillId="0" borderId="0" xfId="16" applyFont="1" applyFill="1" applyBorder="1" applyAlignment="1">
      <alignment vertical="center"/>
    </xf>
    <xf numFmtId="0" fontId="22" fillId="0" borderId="45" xfId="16" applyFont="1" applyFill="1" applyBorder="1" applyAlignment="1">
      <alignment vertical="center"/>
    </xf>
    <xf numFmtId="0" fontId="4" fillId="0" borderId="44" xfId="0" applyFont="1" applyBorder="1" applyAlignment="1">
      <alignment vertical="top" wrapText="1"/>
    </xf>
    <xf numFmtId="0" fontId="4" fillId="5" borderId="44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vertical="top" wrapText="1"/>
    </xf>
    <xf numFmtId="0" fontId="4" fillId="0" borderId="5" xfId="4" quotePrefix="1" applyFont="1" applyFill="1" applyBorder="1" applyAlignment="1">
      <alignment vertical="top" wrapText="1"/>
    </xf>
    <xf numFmtId="0" fontId="4" fillId="0" borderId="33" xfId="4" applyFont="1" applyFill="1" applyBorder="1" applyAlignment="1">
      <alignment vertical="top" wrapText="1"/>
    </xf>
    <xf numFmtId="0" fontId="41" fillId="0" borderId="5" xfId="2" quotePrefix="1" applyFont="1" applyFill="1" applyBorder="1" applyAlignment="1">
      <alignment vertical="top"/>
    </xf>
    <xf numFmtId="0" fontId="4" fillId="0" borderId="43" xfId="4" applyFont="1" applyFill="1" applyBorder="1" applyAlignment="1">
      <alignment horizontal="center"/>
    </xf>
    <xf numFmtId="0" fontId="4" fillId="0" borderId="44" xfId="4" applyFont="1" applyFill="1" applyBorder="1" applyAlignment="1">
      <alignment wrapText="1"/>
    </xf>
    <xf numFmtId="0" fontId="4" fillId="0" borderId="45" xfId="4" applyFont="1" applyFill="1" applyBorder="1" applyAlignment="1">
      <alignment vertical="top" wrapText="1"/>
    </xf>
    <xf numFmtId="0" fontId="41" fillId="0" borderId="43" xfId="2" quotePrefix="1" applyFont="1" applyFill="1" applyBorder="1" applyAlignment="1">
      <alignment vertical="top"/>
    </xf>
    <xf numFmtId="0" fontId="4" fillId="0" borderId="36" xfId="4" applyFont="1" applyFill="1" applyBorder="1" applyAlignment="1">
      <alignment horizontal="center"/>
    </xf>
    <xf numFmtId="0" fontId="4" fillId="0" borderId="43" xfId="4" quotePrefix="1" applyFont="1" applyFill="1" applyBorder="1" applyAlignment="1">
      <alignment horizontal="center" vertical="top" wrapText="1"/>
    </xf>
    <xf numFmtId="0" fontId="4" fillId="0" borderId="40" xfId="4" applyFont="1" applyFill="1" applyBorder="1" applyAlignment="1">
      <alignment wrapText="1"/>
    </xf>
    <xf numFmtId="0" fontId="41" fillId="0" borderId="43" xfId="2" applyFont="1" applyFill="1" applyBorder="1" applyAlignment="1">
      <alignment horizontal="left" vertical="top" wrapText="1"/>
    </xf>
    <xf numFmtId="0" fontId="41" fillId="0" borderId="44" xfId="2" applyFont="1" applyFill="1" applyBorder="1" applyAlignment="1">
      <alignment horizontal="left" vertical="top" wrapText="1"/>
    </xf>
    <xf numFmtId="1" fontId="22" fillId="0" borderId="8" xfId="16" applyNumberFormat="1" applyFont="1" applyFill="1" applyBorder="1" applyAlignment="1">
      <alignment horizontal="center" vertical="center"/>
    </xf>
    <xf numFmtId="1" fontId="22" fillId="0" borderId="8" xfId="16" applyNumberFormat="1" applyFont="1" applyFill="1" applyBorder="1" applyAlignment="1">
      <alignment horizontal="right" vertical="center"/>
    </xf>
    <xf numFmtId="1" fontId="22" fillId="0" borderId="8" xfId="16" applyNumberFormat="1" applyFont="1" applyFill="1" applyBorder="1" applyAlignment="1">
      <alignment horizontal="left" vertical="center" wrapText="1"/>
    </xf>
    <xf numFmtId="1" fontId="22" fillId="0" borderId="37" xfId="16" applyNumberFormat="1" applyFont="1" applyFill="1" applyBorder="1" applyAlignment="1">
      <alignment horizontal="right" vertical="center"/>
    </xf>
    <xf numFmtId="1" fontId="22" fillId="0" borderId="37" xfId="16" applyNumberFormat="1" applyFont="1" applyFill="1" applyBorder="1" applyAlignment="1">
      <alignment horizontal="center" vertical="center"/>
    </xf>
    <xf numFmtId="1" fontId="22" fillId="0" borderId="8" xfId="1" applyNumberFormat="1" applyFont="1" applyFill="1" applyBorder="1" applyAlignment="1">
      <alignment horizontal="center" vertical="center"/>
    </xf>
    <xf numFmtId="1" fontId="22" fillId="0" borderId="38" xfId="16" applyNumberFormat="1" applyFont="1" applyFill="1" applyBorder="1" applyAlignment="1">
      <alignment horizontal="center" vertical="center"/>
    </xf>
    <xf numFmtId="1" fontId="22" fillId="0" borderId="0" xfId="16" applyNumberFormat="1" applyFont="1" applyFill="1" applyBorder="1" applyAlignment="1">
      <alignment horizontal="center" vertical="center"/>
    </xf>
    <xf numFmtId="1" fontId="22" fillId="0" borderId="0" xfId="16" applyNumberFormat="1" applyFont="1" applyFill="1" applyAlignment="1">
      <alignment horizontal="center" vertical="center"/>
    </xf>
    <xf numFmtId="0" fontId="22" fillId="0" borderId="43" xfId="16" applyFont="1" applyFill="1" applyBorder="1" applyAlignment="1">
      <alignment vertical="center" wrapText="1"/>
    </xf>
    <xf numFmtId="2" fontId="22" fillId="5" borderId="8" xfId="1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top" wrapText="1"/>
    </xf>
    <xf numFmtId="0" fontId="22" fillId="0" borderId="8" xfId="19" applyFont="1" applyFill="1" applyBorder="1" applyAlignment="1">
      <alignment vertical="center" wrapText="1"/>
    </xf>
    <xf numFmtId="10" fontId="0" fillId="0" borderId="37" xfId="0" applyNumberFormat="1" applyBorder="1" applyAlignment="1">
      <alignment vertical="center"/>
    </xf>
    <xf numFmtId="0" fontId="22" fillId="0" borderId="37" xfId="19" applyFont="1" applyFill="1" applyBorder="1" applyAlignment="1">
      <alignment horizontal="left" vertical="center" wrapText="1"/>
    </xf>
    <xf numFmtId="0" fontId="25" fillId="0" borderId="37" xfId="19" applyFont="1" applyFill="1" applyBorder="1" applyAlignment="1">
      <alignment vertical="center" wrapText="1"/>
    </xf>
    <xf numFmtId="0" fontId="22" fillId="0" borderId="48" xfId="19" applyFont="1" applyFill="1" applyBorder="1" applyAlignment="1">
      <alignment horizontal="center" vertical="center"/>
    </xf>
    <xf numFmtId="0" fontId="22" fillId="0" borderId="49" xfId="19" applyFont="1" applyFill="1" applyBorder="1" applyAlignment="1">
      <alignment vertical="center" wrapText="1"/>
    </xf>
    <xf numFmtId="0" fontId="22" fillId="0" borderId="49" xfId="19" applyFont="1" applyFill="1" applyBorder="1" applyAlignment="1">
      <alignment vertical="center"/>
    </xf>
    <xf numFmtId="0" fontId="22" fillId="0" borderId="37" xfId="19" applyFont="1" applyFill="1" applyBorder="1" applyAlignment="1">
      <alignment horizontal="center" vertical="center" wrapText="1"/>
    </xf>
    <xf numFmtId="2" fontId="22" fillId="0" borderId="37" xfId="19" applyNumberFormat="1" applyFont="1" applyFill="1" applyBorder="1" applyAlignment="1">
      <alignment horizontal="right" vertical="center"/>
    </xf>
    <xf numFmtId="0" fontId="22" fillId="0" borderId="37" xfId="19" applyFont="1" applyFill="1" applyBorder="1" applyAlignment="1">
      <alignment horizontal="center" vertical="center"/>
    </xf>
    <xf numFmtId="2" fontId="22" fillId="0" borderId="37" xfId="19" applyNumberFormat="1" applyFont="1" applyFill="1" applyBorder="1" applyAlignment="1">
      <alignment horizontal="center" vertical="center"/>
    </xf>
    <xf numFmtId="0" fontId="22" fillId="0" borderId="37" xfId="19" applyFont="1" applyFill="1" applyBorder="1" applyAlignment="1">
      <alignment vertical="top" wrapText="1"/>
    </xf>
    <xf numFmtId="1" fontId="22" fillId="0" borderId="8" xfId="19" applyNumberFormat="1" applyFont="1" applyFill="1" applyBorder="1" applyAlignment="1">
      <alignment horizontal="center" vertical="center"/>
    </xf>
    <xf numFmtId="1" fontId="22" fillId="0" borderId="42" xfId="19" applyNumberFormat="1" applyFont="1" applyFill="1" applyBorder="1" applyAlignment="1">
      <alignment horizontal="center" vertical="center"/>
    </xf>
    <xf numFmtId="10" fontId="22" fillId="0" borderId="8" xfId="19" applyNumberFormat="1" applyFont="1" applyFill="1" applyBorder="1" applyAlignment="1">
      <alignment horizontal="center" vertical="center"/>
    </xf>
    <xf numFmtId="10" fontId="22" fillId="0" borderId="42" xfId="19" applyNumberFormat="1" applyFont="1" applyFill="1" applyBorder="1" applyAlignment="1">
      <alignment horizontal="center" vertical="center"/>
    </xf>
    <xf numFmtId="0" fontId="2" fillId="0" borderId="43" xfId="4" quotePrefix="1" applyFont="1" applyFill="1" applyBorder="1" applyAlignment="1">
      <alignment horizontal="left" vertical="top" wrapText="1"/>
    </xf>
    <xf numFmtId="0" fontId="1" fillId="0" borderId="44" xfId="0" applyFont="1" applyBorder="1" applyAlignment="1">
      <alignment vertical="top" wrapText="1"/>
    </xf>
    <xf numFmtId="0" fontId="17" fillId="0" borderId="38" xfId="4" applyFont="1" applyFill="1" applyBorder="1" applyAlignment="1">
      <alignment wrapText="1"/>
    </xf>
    <xf numFmtId="0" fontId="25" fillId="0" borderId="0" xfId="16" applyNumberFormat="1" applyFont="1" applyFill="1" applyBorder="1" applyAlignment="1">
      <alignment horizontal="center" vertical="center" wrapText="1"/>
    </xf>
    <xf numFmtId="0" fontId="25" fillId="0" borderId="0" xfId="19" applyNumberFormat="1" applyFont="1" applyFill="1" applyBorder="1" applyAlignment="1">
      <alignment horizontal="center" vertical="center" wrapText="1"/>
    </xf>
    <xf numFmtId="0" fontId="25" fillId="0" borderId="0" xfId="19" applyFont="1" applyFill="1" applyBorder="1" applyAlignment="1">
      <alignment vertical="top" wrapText="1"/>
    </xf>
    <xf numFmtId="0" fontId="24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7" fillId="0" borderId="43" xfId="4" applyFont="1" applyFill="1" applyBorder="1" applyAlignment="1">
      <alignment horizontal="left" vertical="top" wrapText="1"/>
    </xf>
    <xf numFmtId="0" fontId="17" fillId="0" borderId="44" xfId="4" applyFont="1" applyFill="1" applyBorder="1" applyAlignment="1">
      <alignment horizontal="left" vertical="top" wrapText="1"/>
    </xf>
    <xf numFmtId="0" fontId="16" fillId="3" borderId="29" xfId="4" applyFont="1" applyFill="1" applyBorder="1" applyAlignment="1">
      <alignment horizontal="center" vertical="center"/>
    </xf>
    <xf numFmtId="0" fontId="16" fillId="3" borderId="3" xfId="4" applyFont="1" applyFill="1" applyBorder="1" applyAlignment="1">
      <alignment horizontal="center" vertical="center"/>
    </xf>
    <xf numFmtId="0" fontId="16" fillId="3" borderId="29" xfId="4" applyFont="1" applyFill="1" applyBorder="1" applyAlignment="1">
      <alignment horizontal="center" vertical="center" wrapText="1"/>
    </xf>
    <xf numFmtId="0" fontId="16" fillId="3" borderId="3" xfId="4" applyFont="1" applyFill="1" applyBorder="1" applyAlignment="1">
      <alignment horizontal="center" vertical="center" wrapText="1"/>
    </xf>
    <xf numFmtId="0" fontId="15" fillId="2" borderId="4" xfId="4" applyFont="1" applyFill="1" applyBorder="1" applyAlignment="1">
      <alignment horizontal="center" vertical="center"/>
    </xf>
    <xf numFmtId="0" fontId="15" fillId="2" borderId="32" xfId="4" applyFont="1" applyFill="1" applyBorder="1" applyAlignment="1">
      <alignment horizontal="center" vertical="center"/>
    </xf>
    <xf numFmtId="0" fontId="15" fillId="2" borderId="29" xfId="4" applyFont="1" applyFill="1" applyBorder="1" applyAlignment="1">
      <alignment horizontal="center" vertical="center"/>
    </xf>
    <xf numFmtId="0" fontId="15" fillId="2" borderId="3" xfId="4" applyFont="1" applyFill="1" applyBorder="1" applyAlignment="1">
      <alignment horizontal="center" vertical="center"/>
    </xf>
    <xf numFmtId="0" fontId="15" fillId="2" borderId="15" xfId="4" applyFont="1" applyFill="1" applyBorder="1" applyAlignment="1">
      <alignment horizontal="center" vertical="center"/>
    </xf>
    <xf numFmtId="0" fontId="15" fillId="2" borderId="17" xfId="4" applyFont="1" applyFill="1" applyBorder="1" applyAlignment="1">
      <alignment horizontal="center" vertical="center"/>
    </xf>
    <xf numFmtId="0" fontId="15" fillId="2" borderId="29" xfId="4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15" xfId="4" applyFont="1" applyFill="1" applyBorder="1" applyAlignment="1">
      <alignment horizontal="center" vertical="center" wrapText="1"/>
    </xf>
    <xf numFmtId="0" fontId="15" fillId="2" borderId="17" xfId="4" applyFont="1" applyFill="1" applyBorder="1" applyAlignment="1">
      <alignment horizontal="center" vertical="center" wrapText="1"/>
    </xf>
    <xf numFmtId="0" fontId="15" fillId="2" borderId="30" xfId="4" applyFont="1" applyFill="1" applyBorder="1" applyAlignment="1">
      <alignment horizontal="center" vertical="center" wrapText="1"/>
    </xf>
    <xf numFmtId="0" fontId="15" fillId="2" borderId="31" xfId="4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left" vertical="top" wrapText="1"/>
    </xf>
    <xf numFmtId="0" fontId="4" fillId="0" borderId="33" xfId="4" applyFont="1" applyFill="1" applyBorder="1" applyAlignment="1">
      <alignment horizontal="left" vertical="top" wrapText="1"/>
    </xf>
    <xf numFmtId="0" fontId="15" fillId="2" borderId="1" xfId="4" applyFont="1" applyFill="1" applyBorder="1" applyAlignment="1">
      <alignment horizontal="center" vertical="center" wrapText="1"/>
    </xf>
    <xf numFmtId="0" fontId="41" fillId="0" borderId="43" xfId="2" applyFont="1" applyFill="1" applyBorder="1" applyAlignment="1">
      <alignment horizontal="left" vertical="top" wrapText="1"/>
    </xf>
    <xf numFmtId="0" fontId="41" fillId="0" borderId="44" xfId="2" applyFont="1" applyFill="1" applyBorder="1" applyAlignment="1">
      <alignment horizontal="left" vertical="top" wrapText="1"/>
    </xf>
    <xf numFmtId="0" fontId="4" fillId="0" borderId="36" xfId="4" applyFont="1" applyFill="1" applyBorder="1" applyAlignment="1">
      <alignment horizontal="left" vertical="top" wrapText="1"/>
    </xf>
    <xf numFmtId="0" fontId="4" fillId="0" borderId="40" xfId="4" applyFont="1" applyFill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3" xfId="4" applyFont="1" applyFill="1" applyBorder="1" applyAlignment="1">
      <alignment horizontal="left" vertical="top" wrapText="1"/>
    </xf>
    <xf numFmtId="0" fontId="4" fillId="0" borderId="44" xfId="4" applyFont="1" applyFill="1" applyBorder="1" applyAlignment="1">
      <alignment horizontal="left" vertical="top" wrapText="1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25" fillId="0" borderId="4" xfId="16" applyFont="1" applyFill="1" applyBorder="1" applyAlignment="1">
      <alignment horizontal="center" vertical="center" wrapText="1"/>
    </xf>
    <xf numFmtId="0" fontId="25" fillId="0" borderId="32" xfId="16" applyFont="1" applyFill="1" applyBorder="1" applyAlignment="1">
      <alignment horizontal="center" vertical="center" wrapText="1"/>
    </xf>
    <xf numFmtId="0" fontId="25" fillId="0" borderId="29" xfId="16" applyFont="1" applyFill="1" applyBorder="1" applyAlignment="1">
      <alignment horizontal="center" vertical="center" wrapText="1"/>
    </xf>
    <xf numFmtId="0" fontId="25" fillId="0" borderId="3" xfId="16" applyFont="1" applyFill="1" applyBorder="1" applyAlignment="1">
      <alignment horizontal="center" vertical="center" wrapText="1"/>
    </xf>
    <xf numFmtId="0" fontId="25" fillId="0" borderId="15" xfId="16" applyFont="1" applyFill="1" applyBorder="1" applyAlignment="1">
      <alignment horizontal="center" vertical="center" wrapText="1"/>
    </xf>
    <xf numFmtId="0" fontId="25" fillId="0" borderId="17" xfId="16" applyFont="1" applyFill="1" applyBorder="1" applyAlignment="1">
      <alignment horizontal="center" vertical="center" wrapText="1"/>
    </xf>
    <xf numFmtId="0" fontId="25" fillId="0" borderId="2" xfId="16" applyNumberFormat="1" applyFont="1" applyFill="1" applyBorder="1" applyAlignment="1">
      <alignment horizontal="center" vertical="center"/>
    </xf>
    <xf numFmtId="0" fontId="25" fillId="0" borderId="0" xfId="16" applyFont="1" applyFill="1" applyBorder="1" applyAlignment="1">
      <alignment horizontal="center" vertical="center"/>
    </xf>
    <xf numFmtId="0" fontId="25" fillId="0" borderId="2" xfId="16" applyNumberFormat="1" applyFont="1" applyFill="1" applyBorder="1" applyAlignment="1">
      <alignment horizontal="center" vertical="center" wrapText="1"/>
    </xf>
    <xf numFmtId="0" fontId="25" fillId="0" borderId="4" xfId="19" applyFont="1" applyFill="1" applyBorder="1" applyAlignment="1">
      <alignment horizontal="center" vertical="center" wrapText="1"/>
    </xf>
    <xf numFmtId="0" fontId="25" fillId="0" borderId="32" xfId="19" applyFont="1" applyFill="1" applyBorder="1" applyAlignment="1">
      <alignment horizontal="center" vertical="center" wrapText="1"/>
    </xf>
    <xf numFmtId="0" fontId="25" fillId="0" borderId="29" xfId="19" applyFont="1" applyFill="1" applyBorder="1" applyAlignment="1">
      <alignment horizontal="center" vertical="center" wrapText="1"/>
    </xf>
    <xf numFmtId="0" fontId="25" fillId="0" borderId="3" xfId="19" applyFont="1" applyFill="1" applyBorder="1" applyAlignment="1">
      <alignment horizontal="center" vertical="center" wrapText="1"/>
    </xf>
    <xf numFmtId="0" fontId="25" fillId="0" borderId="15" xfId="19" applyFont="1" applyFill="1" applyBorder="1" applyAlignment="1">
      <alignment horizontal="center" vertical="center" wrapText="1"/>
    </xf>
    <xf numFmtId="0" fontId="25" fillId="0" borderId="17" xfId="19" applyFont="1" applyFill="1" applyBorder="1" applyAlignment="1">
      <alignment horizontal="center" vertical="center" wrapText="1"/>
    </xf>
    <xf numFmtId="0" fontId="25" fillId="0" borderId="2" xfId="19" applyNumberFormat="1" applyFont="1" applyFill="1" applyBorder="1" applyAlignment="1">
      <alignment horizontal="center" vertical="center"/>
    </xf>
    <xf numFmtId="0" fontId="25" fillId="0" borderId="2" xfId="19" applyNumberFormat="1" applyFont="1" applyFill="1" applyBorder="1" applyAlignment="1">
      <alignment horizontal="center" vertical="center" wrapText="1"/>
    </xf>
  </cellXfs>
  <cellStyles count="21">
    <cellStyle name="Comma" xfId="1" builtinId="3"/>
    <cellStyle name="Comma [0]" xfId="5" builtinId="6"/>
    <cellStyle name="Comma [0] 2" xfId="15"/>
    <cellStyle name="Comma [0] 3" xfId="12"/>
    <cellStyle name="Comma 2" xfId="3"/>
    <cellStyle name="Comma 2 2" xfId="18"/>
    <cellStyle name="Comma 3" xfId="7"/>
    <cellStyle name="Normal" xfId="0" builtinId="0"/>
    <cellStyle name="Normal 11" xfId="17"/>
    <cellStyle name="Normal 11 9 2" xfId="8"/>
    <cellStyle name="Normal 11 9 2 2" xfId="16"/>
    <cellStyle name="Normal 11 9 2 2 2" xfId="19"/>
    <cellStyle name="Normal 11 9 3" xfId="6"/>
    <cellStyle name="Normal 11 9 3 2" xfId="11"/>
    <cellStyle name="Normal 11 9 3 2 2" xfId="20"/>
    <cellStyle name="Normal 2" xfId="4"/>
    <cellStyle name="Normal 2 2" xfId="9"/>
    <cellStyle name="Normal 3" xfId="10"/>
    <cellStyle name="Normal 4" xfId="2"/>
    <cellStyle name="Percent 2" xfId="14"/>
    <cellStyle name="Percent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3072581</xdr:colOff>
      <xdr:row>16</xdr:row>
      <xdr:rowOff>10242</xdr:rowOff>
    </xdr:from>
    <xdr:to>
      <xdr:col>5</xdr:col>
      <xdr:colOff>0</xdr:colOff>
      <xdr:row>19</xdr:row>
      <xdr:rowOff>129150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501206" y="8096967"/>
          <a:ext cx="3790950" cy="7189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d-ID" sz="1800"/>
            <a:t>ISI DENGAN KOLOM 12 PADA PERUBAHAN RPJMD (DPUPR)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136469</xdr:rowOff>
    </xdr:from>
    <xdr:to>
      <xdr:col>6</xdr:col>
      <xdr:colOff>205407</xdr:colOff>
      <xdr:row>23</xdr:row>
      <xdr:rowOff>89648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6647087"/>
          <a:ext cx="7735760" cy="76000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d-ID" sz="1800"/>
            <a:t>1. KHUSUS PROGRAM</a:t>
          </a:r>
          <a:r>
            <a:rPr lang="id-ID" sz="1800" baseline="0"/>
            <a:t> 1 S/D 6 SAJA</a:t>
          </a:r>
        </a:p>
        <a:p>
          <a:pPr algn="l"/>
          <a:r>
            <a:rPr lang="id-ID" sz="1800" baseline="0"/>
            <a:t>2. ISI KOLOM 2,3,4 DAN 5 TIDAK PERLU DIRUBAH (IKUTI YANG TERCANTUM)</a:t>
          </a:r>
          <a:endParaRPr lang="id-ID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136469</xdr:rowOff>
    </xdr:from>
    <xdr:to>
      <xdr:col>6</xdr:col>
      <xdr:colOff>205407</xdr:colOff>
      <xdr:row>21</xdr:row>
      <xdr:rowOff>89648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6575369"/>
          <a:ext cx="7739682" cy="75327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d-ID" sz="1800"/>
            <a:t>1. KHUSUS PROGRAM</a:t>
          </a:r>
          <a:r>
            <a:rPr lang="id-ID" sz="1800" baseline="0"/>
            <a:t> 1 S/D 6 SAJA</a:t>
          </a:r>
        </a:p>
        <a:p>
          <a:pPr algn="l"/>
          <a:r>
            <a:rPr lang="id-ID" sz="1800" baseline="0"/>
            <a:t>2. ISI KOLOM 2,3,4 DAN 5 TIDAK PERLU DIRUBAH (IKUTI YANG TERCANTUM)</a:t>
          </a:r>
          <a:endParaRPr lang="id-ID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zoomScale="115" zoomScaleNormal="115" zoomScaleSheetLayoutView="110" workbookViewId="0">
      <pane xSplit="3" ySplit="8" topLeftCell="D13" activePane="bottomRight" state="frozen"/>
      <selection pane="topRight" activeCell="D1" sqref="D1"/>
      <selection pane="bottomLeft" activeCell="A9" sqref="A9"/>
      <selection pane="bottomRight" activeCell="G4" sqref="G4"/>
    </sheetView>
  </sheetViews>
  <sheetFormatPr defaultRowHeight="15.5" x14ac:dyDescent="0.35"/>
  <cols>
    <col min="1" max="1" width="1.54296875" customWidth="1"/>
    <col min="2" max="2" width="5.1796875" style="52" customWidth="1"/>
    <col min="3" max="3" width="48.26953125" style="42" bestFit="1" customWidth="1"/>
    <col min="4" max="4" width="11.54296875" style="42" bestFit="1" customWidth="1"/>
    <col min="5" max="5" width="8" style="42" bestFit="1" customWidth="1"/>
    <col min="6" max="6" width="14.453125" style="42" customWidth="1"/>
    <col min="7" max="7" width="11.81640625" style="42" customWidth="1"/>
    <col min="8" max="8" width="12" style="42" customWidth="1"/>
    <col min="9" max="9" width="11.81640625" style="42" customWidth="1"/>
    <col min="10" max="10" width="12.81640625" style="42" customWidth="1"/>
    <col min="11" max="11" width="11.26953125" style="42" customWidth="1"/>
    <col min="12" max="12" width="13" style="42" customWidth="1"/>
    <col min="13" max="13" width="8.54296875" style="42" customWidth="1"/>
    <col min="14" max="14" width="8" style="42" customWidth="1"/>
    <col min="15" max="15" width="6.26953125" style="42" customWidth="1"/>
  </cols>
  <sheetData>
    <row r="1" spans="2:15" x14ac:dyDescent="0.35">
      <c r="B1" s="327" t="s">
        <v>34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2:15" x14ac:dyDescent="0.35"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2:15" x14ac:dyDescent="0.35">
      <c r="B3" s="50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6" customHeight="1" x14ac:dyDescent="0.35">
      <c r="B4" s="51" t="s">
        <v>80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6" customHeight="1" x14ac:dyDescent="0.35">
      <c r="B5" s="51" t="s">
        <v>81</v>
      </c>
    </row>
    <row r="6" spans="2:15" ht="32.25" customHeight="1" x14ac:dyDescent="0.35">
      <c r="B6" s="326" t="s">
        <v>7</v>
      </c>
      <c r="C6" s="326" t="s">
        <v>33</v>
      </c>
      <c r="D6" s="326" t="s">
        <v>0</v>
      </c>
      <c r="E6" s="326" t="s">
        <v>1</v>
      </c>
      <c r="F6" s="326" t="s">
        <v>2</v>
      </c>
      <c r="G6" s="326" t="s">
        <v>27</v>
      </c>
      <c r="H6" s="326"/>
      <c r="I6" s="326"/>
      <c r="J6" s="326" t="s">
        <v>28</v>
      </c>
      <c r="K6" s="326"/>
      <c r="L6" s="326"/>
      <c r="M6" s="326" t="s">
        <v>29</v>
      </c>
      <c r="N6" s="326"/>
      <c r="O6" s="326"/>
    </row>
    <row r="7" spans="2:15" ht="22" customHeight="1" x14ac:dyDescent="0.35">
      <c r="B7" s="326"/>
      <c r="C7" s="326"/>
      <c r="D7" s="326"/>
      <c r="E7" s="326"/>
      <c r="F7" s="326"/>
      <c r="G7" s="48">
        <v>2014</v>
      </c>
      <c r="H7" s="48">
        <v>2015</v>
      </c>
      <c r="I7" s="48">
        <v>2016</v>
      </c>
      <c r="J7" s="48">
        <v>2014</v>
      </c>
      <c r="K7" s="48">
        <v>2015</v>
      </c>
      <c r="L7" s="48">
        <v>2016</v>
      </c>
      <c r="M7" s="48">
        <v>2014</v>
      </c>
      <c r="N7" s="48">
        <v>2015</v>
      </c>
      <c r="O7" s="48">
        <v>2016</v>
      </c>
    </row>
    <row r="8" spans="2:15" ht="17.149999999999999" customHeight="1" x14ac:dyDescent="0.35"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</row>
    <row r="9" spans="2:15" ht="17.149999999999999" customHeight="1" x14ac:dyDescent="0.35">
      <c r="B9" s="94">
        <v>1</v>
      </c>
      <c r="C9" s="95" t="s">
        <v>49</v>
      </c>
      <c r="D9" s="93"/>
      <c r="E9" s="96">
        <v>8.0530000000000004E-2</v>
      </c>
      <c r="F9" s="97">
        <v>0</v>
      </c>
      <c r="G9" s="96">
        <v>8.0343583336818805E-2</v>
      </c>
      <c r="H9" s="96">
        <v>8.0436854271734998E-2</v>
      </c>
      <c r="I9" s="96">
        <v>8.0530125206651204E-2</v>
      </c>
      <c r="J9" s="96">
        <v>8.0343583336818805E-2</v>
      </c>
      <c r="K9" s="96">
        <v>8.0436854271734998E-2</v>
      </c>
      <c r="L9" s="96">
        <v>8.0530125206651204E-2</v>
      </c>
      <c r="M9" s="153">
        <f>(J9/G9)*100</f>
        <v>100</v>
      </c>
      <c r="N9" s="153">
        <f>(K9/H9)*100</f>
        <v>100</v>
      </c>
      <c r="O9" s="153">
        <f>(L9/I9)*100</f>
        <v>100</v>
      </c>
    </row>
    <row r="10" spans="2:15" ht="26.25" customHeight="1" x14ac:dyDescent="0.35">
      <c r="B10" s="98">
        <v>2</v>
      </c>
      <c r="C10" s="99" t="s">
        <v>58</v>
      </c>
      <c r="D10" s="100">
        <f>(251+18)/434</f>
        <v>0.61981566820276501</v>
      </c>
      <c r="E10" s="130"/>
      <c r="F10" s="131">
        <v>0</v>
      </c>
      <c r="G10" s="130">
        <v>0.53690000000000004</v>
      </c>
      <c r="H10" s="130">
        <v>0.57830000000000004</v>
      </c>
      <c r="I10" s="130">
        <v>0.61980000000000002</v>
      </c>
      <c r="J10" s="130">
        <v>0.53690000000000004</v>
      </c>
      <c r="K10" s="130">
        <v>0.59219999999999995</v>
      </c>
      <c r="L10" s="130">
        <v>0.60138248847926301</v>
      </c>
      <c r="M10" s="151">
        <f t="shared" ref="M10:O10" si="0">(J10/G10)*100</f>
        <v>100</v>
      </c>
      <c r="N10" s="151">
        <f t="shared" si="0"/>
        <v>102.40359674909215</v>
      </c>
      <c r="O10" s="151">
        <f t="shared" si="0"/>
        <v>97.02847506925832</v>
      </c>
    </row>
    <row r="11" spans="2:15" ht="17.149999999999999" customHeight="1" x14ac:dyDescent="0.35">
      <c r="B11" s="98">
        <v>3</v>
      </c>
      <c r="C11" s="104" t="s">
        <v>48</v>
      </c>
      <c r="D11" s="105"/>
      <c r="E11" s="106">
        <v>0.25746341023693886</v>
      </c>
      <c r="F11" s="102">
        <v>0</v>
      </c>
      <c r="G11" s="106">
        <v>0.23460951274193642</v>
      </c>
      <c r="H11" s="106">
        <v>0.24801575777653012</v>
      </c>
      <c r="I11" s="106">
        <v>0.25746341023693886</v>
      </c>
      <c r="J11" s="106">
        <v>0.23820470464110649</v>
      </c>
      <c r="K11" s="106">
        <v>0.26390801750597981</v>
      </c>
      <c r="L11" s="106">
        <v>0.31150258072531367</v>
      </c>
      <c r="M11" s="151">
        <f t="shared" ref="M11" si="1">(J11/G11)*100</f>
        <v>101.53241522781929</v>
      </c>
      <c r="N11" s="151">
        <f t="shared" ref="N11" si="2">(K11/H11)*100</f>
        <v>106.40776210024893</v>
      </c>
      <c r="O11" s="151">
        <f t="shared" ref="O11" si="3">(L11/I11)*100</f>
        <v>120.98906809268297</v>
      </c>
    </row>
    <row r="12" spans="2:15" ht="23" x14ac:dyDescent="0.35">
      <c r="B12" s="98">
        <v>4</v>
      </c>
      <c r="C12" s="99" t="s">
        <v>72</v>
      </c>
      <c r="D12" s="105"/>
      <c r="E12" s="132"/>
      <c r="F12" s="133" t="s">
        <v>74</v>
      </c>
      <c r="G12" s="133" t="s">
        <v>75</v>
      </c>
      <c r="H12" s="133" t="s">
        <v>76</v>
      </c>
      <c r="I12" s="133" t="s">
        <v>76</v>
      </c>
      <c r="J12" s="133" t="s">
        <v>75</v>
      </c>
      <c r="K12" s="133" t="s">
        <v>76</v>
      </c>
      <c r="L12" s="133" t="s">
        <v>77</v>
      </c>
      <c r="M12" s="150">
        <v>100</v>
      </c>
      <c r="N12" s="150">
        <v>100</v>
      </c>
      <c r="O12" s="150">
        <v>150</v>
      </c>
    </row>
    <row r="13" spans="2:15" ht="17.149999999999999" customHeight="1" x14ac:dyDescent="0.35">
      <c r="B13" s="98">
        <v>5</v>
      </c>
      <c r="C13" s="99" t="s">
        <v>52</v>
      </c>
      <c r="D13" s="105"/>
      <c r="E13" s="106">
        <v>0.23888980728078771</v>
      </c>
      <c r="F13" s="102">
        <v>0</v>
      </c>
      <c r="G13" s="106">
        <v>0.2372775164423496</v>
      </c>
      <c r="H13" s="106">
        <v>0.23810000000000001</v>
      </c>
      <c r="I13" s="106">
        <v>0.23888980728078771</v>
      </c>
      <c r="J13" s="106">
        <v>0.23258738407048837</v>
      </c>
      <c r="K13" s="106">
        <v>0.23699188302292373</v>
      </c>
      <c r="L13" s="106">
        <v>0.24033367994716667</v>
      </c>
      <c r="M13" s="103">
        <f t="shared" ref="M13:M15" si="4">(J13/G13)*100</f>
        <v>98.023355755663957</v>
      </c>
      <c r="N13" s="103">
        <f t="shared" ref="N13:N15" si="5">(K13/H13)*100</f>
        <v>99.534600177624412</v>
      </c>
      <c r="O13" s="103">
        <f t="shared" ref="O13:O15" si="6">(L13/I13)*100</f>
        <v>100.60440949022235</v>
      </c>
    </row>
    <row r="14" spans="2:15" ht="17.149999999999999" customHeight="1" x14ac:dyDescent="0.35">
      <c r="B14" s="98">
        <v>6</v>
      </c>
      <c r="C14" s="99" t="s">
        <v>53</v>
      </c>
      <c r="D14" s="105"/>
      <c r="E14" s="101">
        <f>I14</f>
        <v>0.98245230518670801</v>
      </c>
      <c r="F14" s="102">
        <v>0</v>
      </c>
      <c r="G14" s="101">
        <v>0.96179999999999999</v>
      </c>
      <c r="H14" s="101">
        <v>0.97230000000000005</v>
      </c>
      <c r="I14" s="101">
        <v>0.98245230518670801</v>
      </c>
      <c r="J14" s="101">
        <v>0.95868914920414505</v>
      </c>
      <c r="K14" s="101">
        <v>0.96826762832625302</v>
      </c>
      <c r="L14" s="101">
        <v>0.97571605344633505</v>
      </c>
      <c r="M14" s="103">
        <f t="shared" si="4"/>
        <v>99.676559493048984</v>
      </c>
      <c r="N14" s="103">
        <f t="shared" si="5"/>
        <v>99.585274948704409</v>
      </c>
      <c r="O14" s="103">
        <f t="shared" si="6"/>
        <v>99.314343128433819</v>
      </c>
    </row>
    <row r="15" spans="2:15" ht="17.149999999999999" customHeight="1" x14ac:dyDescent="0.35">
      <c r="B15" s="98">
        <v>7</v>
      </c>
      <c r="C15" s="104" t="s">
        <v>54</v>
      </c>
      <c r="D15" s="105"/>
      <c r="E15" s="106">
        <v>0.99869277053877548</v>
      </c>
      <c r="F15" s="102">
        <v>0</v>
      </c>
      <c r="G15" s="106">
        <v>0.9972377439540826</v>
      </c>
      <c r="H15" s="106">
        <v>0.99796525724642904</v>
      </c>
      <c r="I15" s="106">
        <v>0.99869277053877548</v>
      </c>
      <c r="J15" s="106">
        <v>0.99705329135319232</v>
      </c>
      <c r="K15" s="106">
        <v>0.99762696356548797</v>
      </c>
      <c r="L15" s="106">
        <v>0.99573773321114545</v>
      </c>
      <c r="M15" s="103">
        <f t="shared" si="4"/>
        <v>99.981503648251518</v>
      </c>
      <c r="N15" s="103">
        <f t="shared" si="5"/>
        <v>99.966101657499124</v>
      </c>
      <c r="O15" s="103">
        <f t="shared" si="6"/>
        <v>99.704109470419439</v>
      </c>
    </row>
    <row r="16" spans="2:15" ht="17.149999999999999" customHeight="1" x14ac:dyDescent="0.35">
      <c r="B16" s="98">
        <v>8</v>
      </c>
      <c r="C16" s="99" t="s">
        <v>73</v>
      </c>
      <c r="D16" s="105"/>
      <c r="E16" s="101">
        <v>2.3E-3</v>
      </c>
      <c r="F16" s="102">
        <v>0</v>
      </c>
      <c r="G16" s="101">
        <v>2.8999999999999998E-3</v>
      </c>
      <c r="H16" s="101">
        <v>2.5999999999999999E-3</v>
      </c>
      <c r="I16" s="101">
        <v>2.2627621390864301E-3</v>
      </c>
      <c r="J16" s="101">
        <v>2.8E-3</v>
      </c>
      <c r="K16" s="101">
        <v>2.5999999999999999E-3</v>
      </c>
      <c r="L16" s="107">
        <v>2.9451378495308298E-3</v>
      </c>
      <c r="M16" s="103">
        <f t="shared" ref="M16:O17" si="7">((G16-(J16-G16))/G16)*100</f>
        <v>103.44827586206895</v>
      </c>
      <c r="N16" s="152">
        <f t="shared" si="7"/>
        <v>100</v>
      </c>
      <c r="O16" s="103">
        <f t="shared" si="7"/>
        <v>69.843241644483982</v>
      </c>
    </row>
    <row r="17" spans="2:15" ht="17.149999999999999" customHeight="1" x14ac:dyDescent="0.35">
      <c r="B17" s="98">
        <v>9</v>
      </c>
      <c r="C17" s="99" t="s">
        <v>51</v>
      </c>
      <c r="D17" s="105"/>
      <c r="E17" s="101">
        <v>3.2300000000000002E-2</v>
      </c>
      <c r="F17" s="102">
        <v>0</v>
      </c>
      <c r="G17" s="101">
        <v>4.1500000000000002E-2</v>
      </c>
      <c r="H17" s="101">
        <f>110170803.317972/2988383040</f>
        <v>3.686635944700449E-2</v>
      </c>
      <c r="I17" s="101">
        <f>14/434</f>
        <v>3.2258064516129031E-2</v>
      </c>
      <c r="J17" s="101">
        <v>5.7755558002363701E-3</v>
      </c>
      <c r="K17" s="107">
        <v>8.1308184642889703E-4</v>
      </c>
      <c r="L17" s="107">
        <v>2.9451378495308298E-3</v>
      </c>
      <c r="M17" s="103">
        <f t="shared" si="7"/>
        <v>186.08299807171957</v>
      </c>
      <c r="N17" s="103">
        <f t="shared" si="7"/>
        <v>197.79451549156161</v>
      </c>
      <c r="O17" s="103">
        <f t="shared" si="7"/>
        <v>190.87007266645443</v>
      </c>
    </row>
    <row r="18" spans="2:15" ht="17.149999999999999" customHeight="1" x14ac:dyDescent="0.35">
      <c r="B18" s="98">
        <v>10</v>
      </c>
      <c r="C18" s="99" t="s">
        <v>55</v>
      </c>
      <c r="D18" s="105"/>
      <c r="E18" s="105"/>
      <c r="F18" s="108">
        <f>I18</f>
        <v>60623</v>
      </c>
      <c r="G18" s="109">
        <v>34623</v>
      </c>
      <c r="H18" s="109">
        <v>47623</v>
      </c>
      <c r="I18" s="109">
        <v>60623</v>
      </c>
      <c r="J18" s="109">
        <v>31327</v>
      </c>
      <c r="K18" s="109">
        <v>41578</v>
      </c>
      <c r="L18" s="109">
        <v>56876</v>
      </c>
      <c r="M18" s="103">
        <f t="shared" ref="M18:M20" si="8">(J18/G18)*100</f>
        <v>90.480316552580646</v>
      </c>
      <c r="N18" s="103">
        <f t="shared" ref="N18:N20" si="9">(K18/H18)*100</f>
        <v>87.306553556054851</v>
      </c>
      <c r="O18" s="103">
        <f t="shared" ref="O18:O20" si="10">(L18/I18)*100</f>
        <v>93.819177539877614</v>
      </c>
    </row>
    <row r="19" spans="2:15" ht="17.149999999999999" customHeight="1" x14ac:dyDescent="0.35">
      <c r="B19" s="98">
        <v>11</v>
      </c>
      <c r="C19" s="99" t="s">
        <v>56</v>
      </c>
      <c r="D19" s="100">
        <f>I19</f>
        <v>0.98245230518670801</v>
      </c>
      <c r="E19" s="101"/>
      <c r="F19" s="110"/>
      <c r="G19" s="101">
        <v>0.96179999999999999</v>
      </c>
      <c r="H19" s="101">
        <v>0.97230000000000005</v>
      </c>
      <c r="I19" s="101">
        <v>0.98245230518670801</v>
      </c>
      <c r="J19" s="101">
        <v>0.95868914920414505</v>
      </c>
      <c r="K19" s="101">
        <v>0.96826762832625302</v>
      </c>
      <c r="L19" s="101">
        <v>0.97571605344633505</v>
      </c>
      <c r="M19" s="103">
        <f t="shared" si="8"/>
        <v>99.676559493048984</v>
      </c>
      <c r="N19" s="103">
        <f t="shared" si="9"/>
        <v>99.585274948704409</v>
      </c>
      <c r="O19" s="103">
        <f t="shared" si="10"/>
        <v>99.314343128433819</v>
      </c>
    </row>
    <row r="20" spans="2:15" ht="14.5" x14ac:dyDescent="0.35">
      <c r="B20" s="98">
        <v>12</v>
      </c>
      <c r="C20" s="104" t="s">
        <v>57</v>
      </c>
      <c r="D20" s="100">
        <f>I20</f>
        <v>0.72185706460908305</v>
      </c>
      <c r="E20" s="101"/>
      <c r="F20" s="102">
        <v>0</v>
      </c>
      <c r="G20" s="101">
        <v>0.41320000000000001</v>
      </c>
      <c r="H20" s="101">
        <v>0.56710000000000005</v>
      </c>
      <c r="I20" s="101">
        <v>0.72185706460908305</v>
      </c>
      <c r="J20" s="101">
        <f>31327/83982</f>
        <v>0.37302040913529089</v>
      </c>
      <c r="K20" s="101">
        <f>41577/83982</f>
        <v>0.49507037222261913</v>
      </c>
      <c r="L20" s="101">
        <v>0.67724036102974505</v>
      </c>
      <c r="M20" s="151">
        <f t="shared" si="8"/>
        <v>90.275994466430504</v>
      </c>
      <c r="N20" s="151">
        <f t="shared" si="9"/>
        <v>87.298602049483179</v>
      </c>
      <c r="O20" s="151">
        <f t="shared" si="10"/>
        <v>93.819177539877657</v>
      </c>
    </row>
    <row r="21" spans="2:15" ht="17.149999999999999" customHeight="1" x14ac:dyDescent="0.3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</sheetData>
  <mergeCells count="10">
    <mergeCell ref="J6:L6"/>
    <mergeCell ref="M6:O6"/>
    <mergeCell ref="B1:O1"/>
    <mergeCell ref="B2:O2"/>
    <mergeCell ref="B6:B7"/>
    <mergeCell ref="C6:C7"/>
    <mergeCell ref="D6:D7"/>
    <mergeCell ref="E6:E7"/>
    <mergeCell ref="F6:F7"/>
    <mergeCell ref="G6:I6"/>
  </mergeCells>
  <pageMargins left="1.4960629921259843" right="0.15748031496062992" top="0.74803149606299213" bottom="0.74803149606299213" header="0.31496062992125984" footer="0.31496062992125984"/>
  <pageSetup paperSize="5" scale="8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zoomScale="90" zoomScaleNormal="90" workbookViewId="0">
      <selection activeCell="E12" sqref="E12"/>
    </sheetView>
  </sheetViews>
  <sheetFormatPr defaultRowHeight="14.5" x14ac:dyDescent="0.35"/>
  <cols>
    <col min="1" max="1" width="2" customWidth="1"/>
    <col min="2" max="2" width="27.54296875" customWidth="1"/>
    <col min="3" max="3" width="15.54296875" customWidth="1"/>
    <col min="4" max="5" width="13.7265625" customWidth="1"/>
    <col min="6" max="8" width="13.453125" bestFit="1" customWidth="1"/>
    <col min="9" max="9" width="8.1796875" customWidth="1"/>
    <col min="10" max="10" width="8.453125" customWidth="1"/>
    <col min="11" max="11" width="8.81640625" customWidth="1"/>
    <col min="12" max="12" width="12.1796875" customWidth="1"/>
    <col min="13" max="13" width="14.453125" customWidth="1"/>
  </cols>
  <sheetData>
    <row r="1" spans="2:15" ht="19.5" x14ac:dyDescent="0.45">
      <c r="B1" s="328" t="s">
        <v>128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26"/>
      <c r="O1" s="26"/>
    </row>
    <row r="2" spans="2:15" ht="19.5" x14ac:dyDescent="0.45"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26"/>
      <c r="O2" s="26"/>
    </row>
    <row r="3" spans="2:15" ht="15" thickBot="1" x14ac:dyDescent="0.4"/>
    <row r="4" spans="2:15" x14ac:dyDescent="0.35">
      <c r="B4" s="329" t="s">
        <v>3</v>
      </c>
      <c r="C4" s="331" t="s">
        <v>30</v>
      </c>
      <c r="D4" s="332"/>
      <c r="E4" s="332"/>
      <c r="F4" s="331" t="s">
        <v>31</v>
      </c>
      <c r="G4" s="332"/>
      <c r="H4" s="332"/>
      <c r="I4" s="331" t="s">
        <v>32</v>
      </c>
      <c r="J4" s="332"/>
      <c r="K4" s="332"/>
      <c r="L4" s="331" t="s">
        <v>4</v>
      </c>
      <c r="M4" s="335"/>
    </row>
    <row r="5" spans="2:15" x14ac:dyDescent="0.35">
      <c r="B5" s="330"/>
      <c r="C5" s="333"/>
      <c r="D5" s="334"/>
      <c r="E5" s="334"/>
      <c r="F5" s="333"/>
      <c r="G5" s="334"/>
      <c r="H5" s="334"/>
      <c r="I5" s="333"/>
      <c r="J5" s="334"/>
      <c r="K5" s="334"/>
      <c r="L5" s="333"/>
      <c r="M5" s="336"/>
    </row>
    <row r="6" spans="2:15" x14ac:dyDescent="0.35">
      <c r="B6" s="330"/>
      <c r="C6" s="1">
        <v>2014</v>
      </c>
      <c r="D6" s="1">
        <v>2015</v>
      </c>
      <c r="E6" s="1">
        <v>2016</v>
      </c>
      <c r="F6" s="1">
        <v>2014</v>
      </c>
      <c r="G6" s="1">
        <v>2015</v>
      </c>
      <c r="H6" s="1">
        <v>2016</v>
      </c>
      <c r="I6" s="1">
        <v>2014</v>
      </c>
      <c r="J6" s="1">
        <v>2015</v>
      </c>
      <c r="K6" s="1">
        <v>2016</v>
      </c>
      <c r="L6" s="1" t="s">
        <v>5</v>
      </c>
      <c r="M6" s="2" t="s">
        <v>6</v>
      </c>
    </row>
    <row r="7" spans="2:15" ht="15" thickBot="1" x14ac:dyDescent="0.4">
      <c r="B7" s="3">
        <v>1</v>
      </c>
      <c r="C7" s="4">
        <v>2</v>
      </c>
      <c r="D7" s="4">
        <v>3</v>
      </c>
      <c r="E7" s="4">
        <v>4</v>
      </c>
      <c r="F7" s="4">
        <v>7</v>
      </c>
      <c r="G7" s="4">
        <v>8</v>
      </c>
      <c r="H7" s="4">
        <v>9</v>
      </c>
      <c r="I7" s="4">
        <v>12</v>
      </c>
      <c r="J7" s="4">
        <v>13</v>
      </c>
      <c r="K7" s="4">
        <v>14</v>
      </c>
      <c r="L7" s="4">
        <v>17</v>
      </c>
      <c r="M7" s="157">
        <v>18</v>
      </c>
    </row>
    <row r="8" spans="2:15" x14ac:dyDescent="0.35">
      <c r="B8" s="23"/>
      <c r="C8" s="24"/>
      <c r="D8" s="25"/>
      <c r="E8" s="25"/>
      <c r="F8" s="5"/>
      <c r="G8" s="5"/>
      <c r="H8" s="5"/>
      <c r="I8" s="6"/>
      <c r="J8" s="6"/>
      <c r="K8" s="6"/>
      <c r="L8" s="7"/>
      <c r="M8" s="8"/>
    </row>
    <row r="9" spans="2:15" x14ac:dyDescent="0.35">
      <c r="B9" s="23" t="s">
        <v>8</v>
      </c>
      <c r="C9" s="112">
        <v>77780000000</v>
      </c>
      <c r="D9" s="112">
        <v>86505900000</v>
      </c>
      <c r="E9" s="112">
        <v>90795700000</v>
      </c>
      <c r="F9" s="119">
        <v>73326110163</v>
      </c>
      <c r="G9" s="119">
        <v>81645228130</v>
      </c>
      <c r="H9" s="119">
        <v>86464593298</v>
      </c>
      <c r="I9" s="155">
        <f t="shared" ref="I9:K10" si="0">(F9/C9)*100</f>
        <v>94.273733817176648</v>
      </c>
      <c r="J9" s="155">
        <f t="shared" si="0"/>
        <v>94.381109415658344</v>
      </c>
      <c r="K9" s="155">
        <f t="shared" si="0"/>
        <v>95.229832798249262</v>
      </c>
      <c r="L9" s="154">
        <f>((((D9-C9)/C9))+(((E9-D9)/D9)))/2*100</f>
        <v>8.0888309341163342</v>
      </c>
      <c r="M9" s="120">
        <f>((((G9-F9)/F9))+(((H9-G9)/G9)))/2*100</f>
        <v>8.6240911506042277</v>
      </c>
    </row>
    <row r="10" spans="2:15" x14ac:dyDescent="0.35">
      <c r="B10" s="27" t="s">
        <v>9</v>
      </c>
      <c r="C10" s="114">
        <v>77780000000</v>
      </c>
      <c r="D10" s="114">
        <v>86505900000</v>
      </c>
      <c r="E10" s="114">
        <v>90795700000</v>
      </c>
      <c r="F10" s="10">
        <v>73326110163</v>
      </c>
      <c r="G10" s="10">
        <v>81645228130</v>
      </c>
      <c r="H10" s="10">
        <v>86464593298</v>
      </c>
      <c r="I10" s="12">
        <f t="shared" si="0"/>
        <v>94.273733817176648</v>
      </c>
      <c r="J10" s="12">
        <f t="shared" si="0"/>
        <v>94.381109415658344</v>
      </c>
      <c r="K10" s="12">
        <f t="shared" si="0"/>
        <v>95.229832798249262</v>
      </c>
      <c r="L10" s="154">
        <f>((((D10-C10)/C10))+(((E10-D10)/D10)))/2*100</f>
        <v>8.0888309341163342</v>
      </c>
      <c r="M10" s="120">
        <f>((((G10-F10)/F10))+(((H10-G10)/G10)))/2*100</f>
        <v>8.6240911506042277</v>
      </c>
    </row>
    <row r="11" spans="2:15" x14ac:dyDescent="0.35">
      <c r="B11" s="9"/>
      <c r="C11" s="10"/>
      <c r="D11" s="10"/>
      <c r="E11" s="10"/>
      <c r="F11" s="10"/>
      <c r="G11" s="10"/>
      <c r="H11" s="10"/>
      <c r="I11" s="12"/>
      <c r="J11" s="12"/>
      <c r="K11" s="12"/>
      <c r="L11" s="13"/>
      <c r="M11" s="14"/>
    </row>
    <row r="12" spans="2:15" x14ac:dyDescent="0.35">
      <c r="B12" s="15" t="s">
        <v>10</v>
      </c>
      <c r="C12" s="116">
        <v>51224424000</v>
      </c>
      <c r="D12" s="116">
        <v>64761435000</v>
      </c>
      <c r="E12" s="116">
        <v>43636046000</v>
      </c>
      <c r="F12" s="119">
        <v>41032803542</v>
      </c>
      <c r="G12" s="119">
        <v>56487527016</v>
      </c>
      <c r="H12" s="119">
        <v>41387609060</v>
      </c>
      <c r="I12" s="155">
        <f t="shared" ref="I12:K14" si="1">(F12/C12)*100</f>
        <v>80.10398231515498</v>
      </c>
      <c r="J12" s="155">
        <f t="shared" si="1"/>
        <v>87.224019998939184</v>
      </c>
      <c r="K12" s="155">
        <f t="shared" si="1"/>
        <v>94.847294505097921</v>
      </c>
      <c r="L12" s="154">
        <f>((((D12-C12)/C12))+(((E12-D12)/D12)))/2*100</f>
        <v>-3.0967272028645771</v>
      </c>
      <c r="M12" s="120">
        <f>((((G12-F12)/F12))+(((H12-G12)/G12)))/2*100</f>
        <v>5.4664465191298808</v>
      </c>
    </row>
    <row r="13" spans="2:15" ht="28.5" customHeight="1" x14ac:dyDescent="0.35">
      <c r="B13" s="28" t="s">
        <v>11</v>
      </c>
      <c r="C13" s="115">
        <v>13885623000</v>
      </c>
      <c r="D13" s="112">
        <v>14426926000</v>
      </c>
      <c r="E13" s="112">
        <v>15228884000</v>
      </c>
      <c r="F13" s="119">
        <v>11744301291</v>
      </c>
      <c r="G13" s="119">
        <v>11509199378</v>
      </c>
      <c r="H13" s="119">
        <v>14531781977</v>
      </c>
      <c r="I13" s="155">
        <f t="shared" si="1"/>
        <v>84.578857506069411</v>
      </c>
      <c r="J13" s="155">
        <f t="shared" si="1"/>
        <v>79.775825965975017</v>
      </c>
      <c r="K13" s="155">
        <f t="shared" si="1"/>
        <v>95.422500933095293</v>
      </c>
      <c r="L13" s="154">
        <f>((((D13-C13)/C13))+(((E13-D13)/D13)))/2*100</f>
        <v>4.7285284662795011</v>
      </c>
      <c r="M13" s="120">
        <f>((((G13-F13)/F13))+(((H13-G13)/G13)))/2*100</f>
        <v>12.130240142113651</v>
      </c>
    </row>
    <row r="14" spans="2:15" x14ac:dyDescent="0.35">
      <c r="B14" s="16" t="s">
        <v>12</v>
      </c>
      <c r="C14" s="113">
        <v>13885623000</v>
      </c>
      <c r="D14" s="114">
        <v>14426926000</v>
      </c>
      <c r="E14" s="114">
        <v>15228884000</v>
      </c>
      <c r="F14" s="10">
        <v>11744301291</v>
      </c>
      <c r="G14" s="10">
        <v>11509199378</v>
      </c>
      <c r="H14" s="10">
        <v>14531781977</v>
      </c>
      <c r="I14" s="12">
        <f t="shared" si="1"/>
        <v>84.578857506069411</v>
      </c>
      <c r="J14" s="12">
        <f t="shared" si="1"/>
        <v>79.775825965975017</v>
      </c>
      <c r="K14" s="12">
        <f t="shared" si="1"/>
        <v>95.422500933095293</v>
      </c>
      <c r="L14" s="154">
        <f>((((D14-C14)/C14))+(((E14-D14)/D14)))/2*100</f>
        <v>4.7285284662795011</v>
      </c>
      <c r="M14" s="120">
        <f>((((G14-F14)/F14))+(((H14-G14)/G14)))/2*100</f>
        <v>12.130240142113651</v>
      </c>
    </row>
    <row r="15" spans="2:15" x14ac:dyDescent="0.35">
      <c r="B15" s="28"/>
      <c r="C15" s="17"/>
      <c r="D15" s="11"/>
      <c r="E15" s="11"/>
      <c r="F15" s="10"/>
      <c r="G15" s="10"/>
      <c r="H15" s="10"/>
      <c r="I15" s="12"/>
      <c r="J15" s="12"/>
      <c r="K15" s="12"/>
      <c r="L15" s="13"/>
      <c r="M15" s="14"/>
    </row>
    <row r="16" spans="2:15" x14ac:dyDescent="0.35">
      <c r="B16" s="28" t="s">
        <v>13</v>
      </c>
      <c r="C16" s="118">
        <v>37338801000</v>
      </c>
      <c r="D16" s="118">
        <v>50334509000</v>
      </c>
      <c r="E16" s="118">
        <v>28407162000</v>
      </c>
      <c r="F16" s="119">
        <v>29288502251</v>
      </c>
      <c r="G16" s="119">
        <v>44978327638</v>
      </c>
      <c r="H16" s="119">
        <v>26855827083</v>
      </c>
      <c r="I16" s="155">
        <f t="shared" ref="I16:K19" si="2">(F16/C16)*100</f>
        <v>78.439857377852064</v>
      </c>
      <c r="J16" s="155">
        <f t="shared" si="2"/>
        <v>89.358828627890261</v>
      </c>
      <c r="K16" s="155">
        <f t="shared" si="2"/>
        <v>94.538930298633844</v>
      </c>
      <c r="L16" s="154">
        <f>((((D16-C16)/C16))+(((E16-D16)/D16)))/2*100</f>
        <v>-4.3792066204757116</v>
      </c>
      <c r="M16" s="120">
        <f>((((G16-F16)/F16))+(((H16-G16)/G16)))/2*100</f>
        <v>6.6391427482324543</v>
      </c>
    </row>
    <row r="17" spans="2:13" x14ac:dyDescent="0.35">
      <c r="B17" s="16" t="s">
        <v>12</v>
      </c>
      <c r="C17" s="117">
        <v>4223647000</v>
      </c>
      <c r="D17" s="117">
        <v>3469134000</v>
      </c>
      <c r="E17" s="117">
        <v>3665247000</v>
      </c>
      <c r="F17" s="10">
        <v>3700505000</v>
      </c>
      <c r="G17" s="10">
        <v>3083867500</v>
      </c>
      <c r="H17" s="10">
        <v>3267501000</v>
      </c>
      <c r="I17" s="12">
        <f t="shared" si="2"/>
        <v>87.613974368596615</v>
      </c>
      <c r="J17" s="12">
        <f t="shared" si="2"/>
        <v>88.894447432702222</v>
      </c>
      <c r="K17" s="12">
        <f t="shared" si="2"/>
        <v>89.148180190857531</v>
      </c>
      <c r="L17" s="154">
        <f>((((D17-C17)/C17))+(((E17-D17)/D17)))/2*100</f>
        <v>-6.1054671374206819</v>
      </c>
      <c r="M17" s="120">
        <f>((((G17-F17)/F17))+(((H17-G17)/G17)))/2*100</f>
        <v>-5.3544772716600901</v>
      </c>
    </row>
    <row r="18" spans="2:13" x14ac:dyDescent="0.35">
      <c r="B18" s="16" t="s">
        <v>14</v>
      </c>
      <c r="C18" s="117">
        <v>8372272000</v>
      </c>
      <c r="D18" s="117">
        <v>11397883000</v>
      </c>
      <c r="E18" s="117">
        <v>13283635000</v>
      </c>
      <c r="F18" s="10">
        <v>6818854981</v>
      </c>
      <c r="G18" s="10">
        <v>9981113888</v>
      </c>
      <c r="H18" s="10">
        <v>12208590303</v>
      </c>
      <c r="I18" s="12">
        <f t="shared" si="2"/>
        <v>81.44569336734402</v>
      </c>
      <c r="J18" s="12">
        <f t="shared" si="2"/>
        <v>87.569892479155996</v>
      </c>
      <c r="K18" s="12">
        <f t="shared" si="2"/>
        <v>91.906999123357423</v>
      </c>
      <c r="L18" s="154">
        <f>((((D18-C18)/C18))+(((E18-D18)/D18)))/2*100</f>
        <v>26.341613270336694</v>
      </c>
      <c r="M18" s="120">
        <f>((((G18-F18)/F18))+(((H18-G18)/G18)))/2*100</f>
        <v>34.346065386078479</v>
      </c>
    </row>
    <row r="19" spans="2:13" x14ac:dyDescent="0.35">
      <c r="B19" s="16" t="s">
        <v>79</v>
      </c>
      <c r="C19" s="117">
        <v>24742882000</v>
      </c>
      <c r="D19" s="117">
        <v>35467492000</v>
      </c>
      <c r="E19" s="117">
        <v>11458280000</v>
      </c>
      <c r="F19" s="10">
        <v>18769142270</v>
      </c>
      <c r="G19" s="10">
        <v>31913346250</v>
      </c>
      <c r="H19" s="10">
        <v>11379735780</v>
      </c>
      <c r="I19" s="12">
        <f t="shared" si="2"/>
        <v>75.856734352934311</v>
      </c>
      <c r="J19" s="12">
        <f t="shared" si="2"/>
        <v>89.979145551086617</v>
      </c>
      <c r="K19" s="12">
        <f t="shared" si="2"/>
        <v>99.314519980311175</v>
      </c>
      <c r="L19" s="154">
        <f>((((D19-C19)/C19))+(((E19-D19)/D19)))/2*100</f>
        <v>-12.174674071053532</v>
      </c>
      <c r="M19" s="120">
        <f>((((G19-F19)/F19))+(((H19-G19)/G19)))/2*100</f>
        <v>2.8445797418037211</v>
      </c>
    </row>
    <row r="20" spans="2:13" x14ac:dyDescent="0.35">
      <c r="B20" s="16"/>
      <c r="C20" s="117"/>
      <c r="D20" s="117"/>
      <c r="E20" s="117"/>
      <c r="F20" s="10"/>
      <c r="G20" s="10"/>
      <c r="H20" s="10"/>
      <c r="I20" s="12"/>
      <c r="J20" s="12"/>
      <c r="K20" s="12"/>
      <c r="L20" s="13"/>
      <c r="M20" s="14"/>
    </row>
    <row r="21" spans="2:13" ht="15" thickBot="1" x14ac:dyDescent="0.4">
      <c r="B21" s="18"/>
      <c r="C21" s="19"/>
      <c r="D21" s="19"/>
      <c r="E21" s="19"/>
      <c r="F21" s="20"/>
      <c r="G21" s="20"/>
      <c r="H21" s="20"/>
      <c r="I21" s="21"/>
      <c r="J21" s="21"/>
      <c r="K21" s="21"/>
      <c r="L21" s="22"/>
      <c r="M21" s="156"/>
    </row>
  </sheetData>
  <mergeCells count="7">
    <mergeCell ref="B1:M1"/>
    <mergeCell ref="B2:M2"/>
    <mergeCell ref="B4:B6"/>
    <mergeCell ref="C4:E5"/>
    <mergeCell ref="F4:H5"/>
    <mergeCell ref="I4:K5"/>
    <mergeCell ref="L4:M5"/>
  </mergeCells>
  <pageMargins left="2" right="0" top="0.74803149606299202" bottom="0.74803149606299202" header="0.31496062992126" footer="0.31496062992126"/>
  <pageSetup paperSize="5" scale="85" orientation="landscape" horizontalDpi="4294967295" verticalDpi="4294967295" r:id="rId1"/>
  <headerFooter>
    <oddHeader>&amp;C&amp;[II-25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view="pageLayout" zoomScaleNormal="120" workbookViewId="0">
      <selection activeCell="H7" sqref="H7"/>
    </sheetView>
  </sheetViews>
  <sheetFormatPr defaultRowHeight="14.5" x14ac:dyDescent="0.35"/>
  <cols>
    <col min="1" max="1" width="1.7265625" customWidth="1"/>
    <col min="2" max="2" width="4.1796875" customWidth="1"/>
    <col min="3" max="3" width="3.54296875" customWidth="1"/>
    <col min="4" max="4" width="31.1796875" style="41" customWidth="1"/>
    <col min="5" max="5" width="4" style="41" customWidth="1"/>
    <col min="6" max="6" width="33.7265625" style="41" customWidth="1"/>
    <col min="7" max="7" width="3.54296875" style="41" customWidth="1"/>
    <col min="8" max="8" width="28" style="41" customWidth="1"/>
    <col min="9" max="11" width="14.7265625" style="41" customWidth="1"/>
  </cols>
  <sheetData>
    <row r="1" spans="2:16" ht="19.5" x14ac:dyDescent="0.45">
      <c r="B1" s="328" t="s">
        <v>132</v>
      </c>
      <c r="C1" s="328"/>
      <c r="D1" s="328"/>
      <c r="E1" s="328"/>
      <c r="F1" s="328"/>
      <c r="G1" s="328"/>
      <c r="H1" s="328"/>
      <c r="I1" s="328"/>
      <c r="J1" s="328"/>
      <c r="K1" s="328"/>
      <c r="L1" s="26"/>
      <c r="M1" s="26"/>
      <c r="N1" s="26"/>
      <c r="O1" s="26"/>
      <c r="P1" s="26"/>
    </row>
    <row r="2" spans="2:16" ht="19.5" x14ac:dyDescent="0.45">
      <c r="B2" s="328" t="s">
        <v>78</v>
      </c>
      <c r="C2" s="328"/>
      <c r="D2" s="328"/>
      <c r="E2" s="328"/>
      <c r="F2" s="328"/>
      <c r="G2" s="328"/>
      <c r="H2" s="328"/>
      <c r="I2" s="328"/>
      <c r="J2" s="328"/>
      <c r="K2" s="328"/>
      <c r="L2" s="26"/>
      <c r="M2" s="26"/>
      <c r="N2" s="26"/>
      <c r="O2" s="26"/>
      <c r="P2" s="26"/>
    </row>
    <row r="4" spans="2:16" ht="15.5" x14ac:dyDescent="0.35">
      <c r="B4" s="343" t="s">
        <v>15</v>
      </c>
      <c r="C4" s="345" t="s">
        <v>16</v>
      </c>
      <c r="D4" s="346"/>
      <c r="E4" s="349" t="s">
        <v>17</v>
      </c>
      <c r="F4" s="350"/>
      <c r="G4" s="349" t="s">
        <v>18</v>
      </c>
      <c r="H4" s="350"/>
      <c r="I4" s="353" t="s">
        <v>19</v>
      </c>
      <c r="J4" s="354"/>
      <c r="K4" s="354"/>
    </row>
    <row r="5" spans="2:16" ht="15.5" x14ac:dyDescent="0.35">
      <c r="B5" s="344"/>
      <c r="C5" s="347"/>
      <c r="D5" s="348"/>
      <c r="E5" s="351"/>
      <c r="F5" s="352"/>
      <c r="G5" s="351"/>
      <c r="H5" s="352"/>
      <c r="I5" s="35">
        <v>2014</v>
      </c>
      <c r="J5" s="35">
        <v>2015</v>
      </c>
      <c r="K5" s="35">
        <v>2016</v>
      </c>
    </row>
    <row r="6" spans="2:16" x14ac:dyDescent="0.35">
      <c r="B6" s="29">
        <v>1</v>
      </c>
      <c r="C6" s="339">
        <v>2</v>
      </c>
      <c r="D6" s="340"/>
      <c r="E6" s="341">
        <v>3</v>
      </c>
      <c r="F6" s="342"/>
      <c r="G6" s="341">
        <v>4</v>
      </c>
      <c r="H6" s="342"/>
      <c r="I6" s="37">
        <v>5</v>
      </c>
      <c r="J6" s="37">
        <v>6</v>
      </c>
      <c r="K6" s="37">
        <v>7</v>
      </c>
    </row>
    <row r="7" spans="2:16" ht="80.150000000000006" customHeight="1" x14ac:dyDescent="0.35">
      <c r="B7" s="236">
        <v>1</v>
      </c>
      <c r="C7" s="337" t="s">
        <v>105</v>
      </c>
      <c r="D7" s="338"/>
      <c r="E7" s="229" t="s">
        <v>84</v>
      </c>
      <c r="F7" s="237" t="s">
        <v>105</v>
      </c>
      <c r="G7" s="254" t="s">
        <v>84</v>
      </c>
      <c r="H7" s="238" t="s">
        <v>49</v>
      </c>
      <c r="I7" s="239">
        <v>8.0343583336818805E-2</v>
      </c>
      <c r="J7" s="239">
        <v>8.0436854271734998E-2</v>
      </c>
      <c r="K7" s="239">
        <v>8.0530125206651204E-2</v>
      </c>
    </row>
    <row r="8" spans="2:16" ht="80.150000000000006" customHeight="1" x14ac:dyDescent="0.35">
      <c r="B8" s="125"/>
      <c r="C8" s="126"/>
      <c r="D8" s="127"/>
      <c r="E8" s="229" t="s">
        <v>84</v>
      </c>
      <c r="F8" s="240" t="s">
        <v>106</v>
      </c>
      <c r="G8" s="254" t="s">
        <v>84</v>
      </c>
      <c r="H8" s="241" t="s">
        <v>58</v>
      </c>
      <c r="I8" s="242">
        <v>0.53690000000000004</v>
      </c>
      <c r="J8" s="242">
        <v>0.59219999999999995</v>
      </c>
      <c r="K8" s="242">
        <v>0.60140000000000005</v>
      </c>
    </row>
    <row r="9" spans="2:16" ht="80.150000000000006" customHeight="1" x14ac:dyDescent="0.35">
      <c r="B9" s="125"/>
      <c r="C9" s="126"/>
      <c r="D9" s="127"/>
      <c r="E9" s="229"/>
      <c r="F9" s="240"/>
      <c r="G9" s="254" t="s">
        <v>84</v>
      </c>
      <c r="H9" s="243" t="s">
        <v>107</v>
      </c>
      <c r="I9" s="244">
        <v>0.23820470464110649</v>
      </c>
      <c r="J9" s="244">
        <v>0.26390801750597981</v>
      </c>
      <c r="K9" s="244">
        <v>0.31150258072531367</v>
      </c>
    </row>
    <row r="10" spans="2:16" ht="80.150000000000006" customHeight="1" x14ac:dyDescent="0.35">
      <c r="B10" s="125"/>
      <c r="C10" s="126"/>
      <c r="D10" s="127"/>
      <c r="E10" s="229"/>
      <c r="F10" s="240"/>
      <c r="G10" s="254" t="s">
        <v>84</v>
      </c>
      <c r="H10" s="245" t="s">
        <v>50</v>
      </c>
      <c r="I10" s="239">
        <v>2.8142309360716998E-3</v>
      </c>
      <c r="J10" s="239">
        <v>2.5799905490027099E-3</v>
      </c>
      <c r="K10" s="239">
        <v>2.9499999999999999E-3</v>
      </c>
    </row>
    <row r="11" spans="2:16" ht="52" x14ac:dyDescent="0.35">
      <c r="B11" s="125"/>
      <c r="C11" s="126"/>
      <c r="D11" s="127"/>
      <c r="E11" s="229"/>
      <c r="F11" s="240"/>
      <c r="G11" s="254" t="s">
        <v>84</v>
      </c>
      <c r="H11" s="245" t="s">
        <v>108</v>
      </c>
      <c r="I11" s="246" t="s">
        <v>75</v>
      </c>
      <c r="J11" s="247" t="s">
        <v>76</v>
      </c>
      <c r="K11" s="247" t="s">
        <v>77</v>
      </c>
    </row>
    <row r="12" spans="2:16" ht="80.150000000000006" customHeight="1" x14ac:dyDescent="0.35">
      <c r="B12" s="125"/>
      <c r="C12" s="126"/>
      <c r="D12" s="127"/>
      <c r="E12" s="229"/>
      <c r="F12" s="240"/>
      <c r="G12" s="254" t="s">
        <v>84</v>
      </c>
      <c r="H12" s="230" t="s">
        <v>52</v>
      </c>
      <c r="I12" s="248">
        <v>0.23258738407048837</v>
      </c>
      <c r="J12" s="248">
        <v>0.23699188302292373</v>
      </c>
      <c r="K12" s="248">
        <v>0.24033367994716667</v>
      </c>
    </row>
    <row r="13" spans="2:16" ht="80.150000000000006" customHeight="1" x14ac:dyDescent="0.35">
      <c r="B13" s="125"/>
      <c r="C13" s="126"/>
      <c r="D13" s="127"/>
      <c r="E13" s="229"/>
      <c r="F13" s="240"/>
      <c r="G13" s="254" t="s">
        <v>84</v>
      </c>
      <c r="H13" s="230" t="s">
        <v>53</v>
      </c>
      <c r="I13" s="247">
        <v>0.9587</v>
      </c>
      <c r="J13" s="247">
        <v>0.96830000000000005</v>
      </c>
      <c r="K13" s="247">
        <v>0.97571605344633505</v>
      </c>
    </row>
    <row r="14" spans="2:16" ht="80.150000000000006" customHeight="1" x14ac:dyDescent="0.35">
      <c r="B14" s="125"/>
      <c r="C14" s="126"/>
      <c r="D14" s="127"/>
      <c r="E14" s="229"/>
      <c r="F14" s="240"/>
      <c r="G14" s="254" t="s">
        <v>84</v>
      </c>
      <c r="H14" s="230" t="s">
        <v>54</v>
      </c>
      <c r="I14" s="248">
        <v>0.99705329135319232</v>
      </c>
      <c r="J14" s="248">
        <v>0.99762696356548797</v>
      </c>
      <c r="K14" s="248">
        <v>0.99573773321114545</v>
      </c>
    </row>
    <row r="15" spans="2:16" ht="80.150000000000006" customHeight="1" x14ac:dyDescent="0.35">
      <c r="B15" s="125"/>
      <c r="C15" s="126"/>
      <c r="D15" s="127"/>
      <c r="E15" s="249"/>
      <c r="F15" s="228"/>
      <c r="G15" s="254" t="s">
        <v>84</v>
      </c>
      <c r="H15" s="250" t="s">
        <v>51</v>
      </c>
      <c r="I15" s="246">
        <v>4.1500000000000002E-2</v>
      </c>
      <c r="J15" s="247">
        <v>3.686635944700449E-2</v>
      </c>
      <c r="K15" s="251">
        <v>2.9499999999999999E-3</v>
      </c>
    </row>
    <row r="16" spans="2:16" ht="80.150000000000006" customHeight="1" x14ac:dyDescent="0.35">
      <c r="B16" s="125"/>
      <c r="C16" s="126"/>
      <c r="D16" s="127"/>
      <c r="E16" s="224"/>
      <c r="F16" s="225"/>
      <c r="G16" s="254" t="s">
        <v>84</v>
      </c>
      <c r="H16" s="231" t="s">
        <v>55</v>
      </c>
      <c r="I16" s="252">
        <v>31327</v>
      </c>
      <c r="J16" s="253">
        <v>41578</v>
      </c>
      <c r="K16" s="253">
        <v>56876</v>
      </c>
    </row>
    <row r="17" spans="2:11" ht="80.150000000000006" customHeight="1" x14ac:dyDescent="0.35">
      <c r="B17" s="125"/>
      <c r="C17" s="126"/>
      <c r="D17" s="127"/>
      <c r="E17" s="224"/>
      <c r="F17" s="225"/>
      <c r="G17" s="254" t="s">
        <v>84</v>
      </c>
      <c r="H17" s="231" t="s">
        <v>56</v>
      </c>
      <c r="I17" s="247">
        <v>0.9587</v>
      </c>
      <c r="J17" s="247">
        <v>0.96830000000000005</v>
      </c>
      <c r="K17" s="247">
        <v>0.97571605344633505</v>
      </c>
    </row>
    <row r="18" spans="2:11" ht="80.150000000000006" customHeight="1" x14ac:dyDescent="0.35">
      <c r="B18" s="125"/>
      <c r="C18" s="126"/>
      <c r="D18" s="127"/>
      <c r="E18" s="224"/>
      <c r="F18" s="225"/>
      <c r="G18" s="254" t="s">
        <v>84</v>
      </c>
      <c r="H18" s="231" t="s">
        <v>57</v>
      </c>
      <c r="I18" s="247">
        <v>0.373</v>
      </c>
      <c r="J18" s="247">
        <v>0.49509999999999998</v>
      </c>
      <c r="K18" s="247">
        <v>0.67724036102974505</v>
      </c>
    </row>
    <row r="19" spans="2:11" ht="17.149999999999999" customHeight="1" x14ac:dyDescent="0.35">
      <c r="B19" s="30"/>
      <c r="C19" s="31"/>
      <c r="D19" s="232"/>
      <c r="E19" s="233"/>
      <c r="F19" s="167"/>
      <c r="G19" s="233"/>
      <c r="H19" s="234"/>
      <c r="I19" s="235"/>
      <c r="J19" s="235"/>
      <c r="K19" s="235"/>
    </row>
    <row r="20" spans="2:11" x14ac:dyDescent="0.35">
      <c r="F20" s="322"/>
    </row>
  </sheetData>
  <mergeCells count="11">
    <mergeCell ref="C7:D7"/>
    <mergeCell ref="C6:D6"/>
    <mergeCell ref="E6:F6"/>
    <mergeCell ref="G6:H6"/>
    <mergeCell ref="B1:K1"/>
    <mergeCell ref="B2:K2"/>
    <mergeCell ref="B4:B5"/>
    <mergeCell ref="C4:D5"/>
    <mergeCell ref="E4:F5"/>
    <mergeCell ref="G4:H5"/>
    <mergeCell ref="I4:K4"/>
  </mergeCells>
  <pageMargins left="1.69291338582677" right="0.15748031496063" top="0.74803149606299202" bottom="0.74803149606299202" header="0.31496062992126" footer="0.31496062992126"/>
  <pageSetup paperSize="5" scale="84" firstPageNumber="3" orientation="landscape" useFirstPageNumber="1" horizontalDpi="4294967295" verticalDpi="4294967295" r:id="rId1"/>
  <headerFooter>
    <oddHeader>&amp;CIV-3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"/>
  <sheetViews>
    <sheetView topLeftCell="E3" zoomScale="110" zoomScaleNormal="110" workbookViewId="0">
      <selection activeCell="E8" sqref="E8"/>
    </sheetView>
  </sheetViews>
  <sheetFormatPr defaultRowHeight="14.5" x14ac:dyDescent="0.35"/>
  <cols>
    <col min="1" max="1" width="1.7265625" customWidth="1"/>
    <col min="2" max="2" width="4.1796875" customWidth="1"/>
    <col min="3" max="3" width="3.54296875" customWidth="1"/>
    <col min="4" max="5" width="31.1796875" style="41" customWidth="1"/>
    <col min="6" max="6" width="4" style="41" customWidth="1"/>
    <col min="7" max="7" width="33.7265625" style="41" customWidth="1"/>
    <col min="8" max="8" width="3.54296875" style="41" customWidth="1"/>
    <col min="9" max="9" width="28" style="41" customWidth="1"/>
    <col min="10" max="10" width="21" style="41" customWidth="1"/>
    <col min="11" max="11" width="23.1796875" style="41" customWidth="1"/>
  </cols>
  <sheetData>
    <row r="1" spans="2:16" ht="19.5" x14ac:dyDescent="0.45">
      <c r="B1" s="328" t="s">
        <v>131</v>
      </c>
      <c r="C1" s="328"/>
      <c r="D1" s="328"/>
      <c r="E1" s="328"/>
      <c r="F1" s="328"/>
      <c r="G1" s="328"/>
      <c r="H1" s="328"/>
      <c r="I1" s="328"/>
      <c r="J1" s="328"/>
      <c r="K1" s="328"/>
      <c r="L1" s="26"/>
      <c r="M1" s="26"/>
      <c r="N1" s="26"/>
      <c r="O1" s="26"/>
      <c r="P1" s="26"/>
    </row>
    <row r="2" spans="2:16" ht="19.5" x14ac:dyDescent="0.45">
      <c r="B2" s="328" t="s">
        <v>78</v>
      </c>
      <c r="C2" s="328"/>
      <c r="D2" s="328"/>
      <c r="E2" s="328"/>
      <c r="F2" s="328"/>
      <c r="G2" s="328"/>
      <c r="H2" s="328"/>
      <c r="I2" s="328"/>
      <c r="J2" s="328"/>
      <c r="K2" s="328"/>
      <c r="L2" s="26"/>
      <c r="M2" s="26"/>
      <c r="N2" s="26"/>
      <c r="O2" s="26"/>
      <c r="P2" s="26"/>
    </row>
    <row r="4" spans="2:16" ht="15.5" x14ac:dyDescent="0.35">
      <c r="B4" s="343" t="s">
        <v>15</v>
      </c>
      <c r="C4" s="345" t="s">
        <v>16</v>
      </c>
      <c r="D4" s="346"/>
      <c r="E4" s="33" t="s">
        <v>35</v>
      </c>
      <c r="F4" s="349" t="s">
        <v>17</v>
      </c>
      <c r="G4" s="350"/>
      <c r="H4" s="349" t="s">
        <v>18</v>
      </c>
      <c r="I4" s="350"/>
      <c r="J4" s="354" t="s">
        <v>19</v>
      </c>
      <c r="K4" s="357"/>
    </row>
    <row r="5" spans="2:16" ht="15.5" x14ac:dyDescent="0.35">
      <c r="B5" s="344"/>
      <c r="C5" s="347"/>
      <c r="D5" s="348"/>
      <c r="E5" s="34" t="s">
        <v>16</v>
      </c>
      <c r="F5" s="351"/>
      <c r="G5" s="352"/>
      <c r="H5" s="351"/>
      <c r="I5" s="352"/>
      <c r="J5" s="35">
        <v>2017</v>
      </c>
      <c r="K5" s="35">
        <v>2018</v>
      </c>
    </row>
    <row r="6" spans="2:16" x14ac:dyDescent="0.35">
      <c r="B6" s="29">
        <v>1</v>
      </c>
      <c r="C6" s="339">
        <v>2</v>
      </c>
      <c r="D6" s="340"/>
      <c r="E6" s="36"/>
      <c r="F6" s="341">
        <v>3</v>
      </c>
      <c r="G6" s="342"/>
      <c r="H6" s="341">
        <v>4</v>
      </c>
      <c r="I6" s="342"/>
      <c r="J6" s="37">
        <v>8</v>
      </c>
      <c r="K6" s="37">
        <v>9</v>
      </c>
    </row>
    <row r="7" spans="2:16" ht="47.25" customHeight="1" x14ac:dyDescent="0.35">
      <c r="B7" s="124">
        <v>1</v>
      </c>
      <c r="C7" s="355" t="s">
        <v>126</v>
      </c>
      <c r="D7" s="356"/>
      <c r="E7" s="303" t="s">
        <v>117</v>
      </c>
      <c r="F7" s="280" t="s">
        <v>84</v>
      </c>
      <c r="G7" s="281" t="s">
        <v>97</v>
      </c>
      <c r="H7" s="282" t="s">
        <v>84</v>
      </c>
      <c r="I7" s="277" t="s">
        <v>56</v>
      </c>
      <c r="J7" s="258">
        <v>0.99306302106284206</v>
      </c>
      <c r="K7" s="259">
        <v>1</v>
      </c>
    </row>
    <row r="8" spans="2:16" ht="80.150000000000006" customHeight="1" x14ac:dyDescent="0.35">
      <c r="B8" s="125"/>
      <c r="C8" s="283"/>
      <c r="D8" s="284"/>
      <c r="E8" s="285"/>
      <c r="F8" s="364"/>
      <c r="G8" s="365"/>
      <c r="H8" s="286" t="s">
        <v>84</v>
      </c>
      <c r="I8" s="277" t="s">
        <v>58</v>
      </c>
      <c r="J8" s="258">
        <v>0.62903225806451601</v>
      </c>
      <c r="K8" s="258">
        <v>0.63824884792626702</v>
      </c>
    </row>
    <row r="9" spans="2:16" ht="80.150000000000006" customHeight="1" x14ac:dyDescent="0.35">
      <c r="B9" s="121"/>
      <c r="C9" s="287"/>
      <c r="D9" s="284"/>
      <c r="E9" s="285"/>
      <c r="F9" s="320" t="s">
        <v>84</v>
      </c>
      <c r="G9" s="321" t="s">
        <v>119</v>
      </c>
      <c r="H9" s="286" t="s">
        <v>84</v>
      </c>
      <c r="I9" s="321" t="s">
        <v>127</v>
      </c>
      <c r="J9" s="258">
        <f>22/185</f>
        <v>0.11891891891891893</v>
      </c>
      <c r="K9" s="305">
        <f>26/185</f>
        <v>0.14054054054054055</v>
      </c>
    </row>
    <row r="10" spans="2:16" ht="39.75" customHeight="1" x14ac:dyDescent="0.35">
      <c r="B10" s="121"/>
      <c r="C10" s="287"/>
      <c r="D10" s="284"/>
      <c r="E10" s="285"/>
      <c r="F10" s="288" t="s">
        <v>84</v>
      </c>
      <c r="G10" s="278" t="s">
        <v>98</v>
      </c>
      <c r="H10" s="358" t="s">
        <v>99</v>
      </c>
      <c r="I10" s="359"/>
      <c r="J10" s="260">
        <f>13/40*100 %</f>
        <v>0.32500000000000001</v>
      </c>
      <c r="K10" s="123">
        <f>15/40*100 %</f>
        <v>0.375</v>
      </c>
    </row>
    <row r="11" spans="2:16" ht="21" customHeight="1" x14ac:dyDescent="0.35">
      <c r="B11" s="121"/>
      <c r="C11" s="287"/>
      <c r="D11" s="289"/>
      <c r="E11" s="285"/>
      <c r="F11" s="288"/>
      <c r="G11" s="278"/>
      <c r="H11" s="290"/>
      <c r="I11" s="291"/>
      <c r="J11" s="260"/>
      <c r="K11" s="123"/>
    </row>
    <row r="12" spans="2:16" ht="39" customHeight="1" x14ac:dyDescent="0.35">
      <c r="B12" s="227">
        <v>2</v>
      </c>
      <c r="C12" s="360" t="s">
        <v>100</v>
      </c>
      <c r="D12" s="361"/>
      <c r="E12" s="303" t="s">
        <v>118</v>
      </c>
      <c r="F12" s="288" t="s">
        <v>84</v>
      </c>
      <c r="G12" s="279" t="s">
        <v>101</v>
      </c>
      <c r="H12" s="362" t="s">
        <v>102</v>
      </c>
      <c r="I12" s="363"/>
      <c r="J12" s="260">
        <f>(1268/4633) *100 %</f>
        <v>0.27368875458666092</v>
      </c>
      <c r="K12" s="260">
        <f>((1268+75)/4633) *100 %</f>
        <v>0.28987696956615583</v>
      </c>
    </row>
    <row r="13" spans="2:16" ht="45.75" customHeight="1" x14ac:dyDescent="0.35">
      <c r="B13" s="121"/>
      <c r="C13" s="287"/>
      <c r="D13" s="284"/>
      <c r="E13" s="285"/>
      <c r="F13" s="288" t="s">
        <v>84</v>
      </c>
      <c r="G13" s="279" t="s">
        <v>103</v>
      </c>
      <c r="H13" s="358" t="s">
        <v>104</v>
      </c>
      <c r="I13" s="359"/>
      <c r="J13" s="260">
        <f>(394546/797486)</f>
        <v>0.49473721168772866</v>
      </c>
      <c r="K13" s="123">
        <f>((394546+25000)/797486)</f>
        <v>0.52608572438889212</v>
      </c>
    </row>
    <row r="14" spans="2:16" ht="17.149999999999999" customHeight="1" x14ac:dyDescent="0.35">
      <c r="B14" s="30"/>
      <c r="C14" s="31"/>
      <c r="D14" s="38"/>
      <c r="E14" s="39"/>
      <c r="F14" s="40"/>
      <c r="G14" s="122"/>
      <c r="H14" s="40"/>
      <c r="I14" s="32"/>
      <c r="J14" s="128"/>
      <c r="K14" s="128"/>
    </row>
    <row r="15" spans="2:16" x14ac:dyDescent="0.35">
      <c r="G15" s="322"/>
    </row>
  </sheetData>
  <mergeCells count="16">
    <mergeCell ref="H10:I10"/>
    <mergeCell ref="C12:D12"/>
    <mergeCell ref="H12:I12"/>
    <mergeCell ref="H13:I13"/>
    <mergeCell ref="F8:G8"/>
    <mergeCell ref="C6:D6"/>
    <mergeCell ref="F6:G6"/>
    <mergeCell ref="H6:I6"/>
    <mergeCell ref="C7:D7"/>
    <mergeCell ref="B1:K1"/>
    <mergeCell ref="B2:K2"/>
    <mergeCell ref="B4:B5"/>
    <mergeCell ref="C4:D5"/>
    <mergeCell ref="F4:G5"/>
    <mergeCell ref="H4:I5"/>
    <mergeCell ref="J4:K4"/>
  </mergeCells>
  <pageMargins left="1.69291338582677" right="0.15748031496063" top="0.74803149606299202" bottom="0.74803149606299202" header="0.31496062992126" footer="0.31496062992126"/>
  <pageSetup paperSize="5" scale="80" orientation="landscape" horizontalDpi="4294967295" verticalDpi="4294967295" r:id="rId1"/>
  <headerFooter>
    <oddHeader>&amp;CIV-5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9"/>
  <sheetViews>
    <sheetView zoomScaleNormal="100" workbookViewId="0">
      <selection activeCell="D9" sqref="D9"/>
    </sheetView>
  </sheetViews>
  <sheetFormatPr defaultRowHeight="15.5" x14ac:dyDescent="0.35"/>
  <cols>
    <col min="1" max="1" width="1.26953125" customWidth="1"/>
    <col min="2" max="2" width="5.1796875" style="43" customWidth="1"/>
    <col min="3" max="3" width="51.7265625" style="43" customWidth="1"/>
    <col min="4" max="4" width="14.81640625" style="43" customWidth="1"/>
    <col min="5" max="5" width="17.26953125" style="43" customWidth="1"/>
    <col min="6" max="6" width="16" style="43" customWidth="1"/>
    <col min="7" max="7" width="16.26953125" style="43" customWidth="1"/>
    <col min="8" max="8" width="16.54296875" style="43" customWidth="1"/>
    <col min="9" max="9" width="18.81640625" style="43" customWidth="1"/>
  </cols>
  <sheetData>
    <row r="1" spans="2:38" ht="19.5" x14ac:dyDescent="0.45">
      <c r="B1" s="327" t="s">
        <v>130</v>
      </c>
      <c r="C1" s="327"/>
      <c r="D1" s="327"/>
      <c r="E1" s="327"/>
      <c r="F1" s="327"/>
      <c r="G1" s="327"/>
      <c r="H1" s="327"/>
      <c r="I1" s="3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3" spans="2:38" ht="14.5" x14ac:dyDescent="0.35">
      <c r="B3" s="368" t="s">
        <v>7</v>
      </c>
      <c r="C3" s="368" t="s">
        <v>22</v>
      </c>
      <c r="D3" s="369" t="s">
        <v>23</v>
      </c>
      <c r="E3" s="369" t="s">
        <v>24</v>
      </c>
      <c r="F3" s="368" t="s">
        <v>26</v>
      </c>
      <c r="G3" s="368"/>
      <c r="H3" s="368"/>
      <c r="I3" s="368" t="s">
        <v>25</v>
      </c>
    </row>
    <row r="4" spans="2:38" ht="14.5" x14ac:dyDescent="0.35">
      <c r="B4" s="368"/>
      <c r="C4" s="368"/>
      <c r="D4" s="370"/>
      <c r="E4" s="371"/>
      <c r="F4" s="368"/>
      <c r="G4" s="368"/>
      <c r="H4" s="368"/>
      <c r="I4" s="368"/>
    </row>
    <row r="5" spans="2:38" x14ac:dyDescent="0.35">
      <c r="B5" s="368"/>
      <c r="C5" s="368"/>
      <c r="D5" s="371"/>
      <c r="E5" s="56">
        <v>2013</v>
      </c>
      <c r="F5" s="56">
        <v>2014</v>
      </c>
      <c r="G5" s="56">
        <v>2015</v>
      </c>
      <c r="H5" s="56">
        <v>2016</v>
      </c>
      <c r="I5" s="368"/>
    </row>
    <row r="6" spans="2:38" x14ac:dyDescent="0.35">
      <c r="B6" s="57">
        <v>1</v>
      </c>
      <c r="C6" s="57">
        <v>2</v>
      </c>
      <c r="D6" s="57"/>
      <c r="E6" s="57">
        <v>3</v>
      </c>
      <c r="F6" s="57">
        <v>5</v>
      </c>
      <c r="G6" s="57">
        <v>6</v>
      </c>
      <c r="H6" s="57">
        <v>7</v>
      </c>
      <c r="I6" s="57">
        <v>10</v>
      </c>
    </row>
    <row r="7" spans="2:38" x14ac:dyDescent="0.35">
      <c r="B7" s="58">
        <v>1</v>
      </c>
      <c r="C7" s="61" t="s">
        <v>49</v>
      </c>
      <c r="D7" s="45" t="s">
        <v>39</v>
      </c>
      <c r="E7" s="136">
        <v>8.025031240190259</v>
      </c>
      <c r="F7" s="137">
        <v>8.0343583336818796</v>
      </c>
      <c r="G7" s="137">
        <v>8.0436854271729992</v>
      </c>
      <c r="H7" s="137">
        <v>8.0530125206651206</v>
      </c>
      <c r="I7" s="147">
        <f>H7</f>
        <v>8.0530125206651206</v>
      </c>
      <c r="J7" s="366"/>
      <c r="K7" s="367"/>
      <c r="L7" s="367"/>
    </row>
    <row r="8" spans="2:38" ht="36" customHeight="1" x14ac:dyDescent="0.35">
      <c r="B8" s="129">
        <v>2</v>
      </c>
      <c r="C8" s="61" t="s">
        <v>58</v>
      </c>
      <c r="D8" s="45" t="s">
        <v>39</v>
      </c>
      <c r="E8" s="134">
        <v>47.695852534562214</v>
      </c>
      <c r="F8" s="138">
        <v>53.69</v>
      </c>
      <c r="G8" s="138">
        <v>59.22</v>
      </c>
      <c r="H8" s="139">
        <v>60.138248847926299</v>
      </c>
      <c r="I8" s="146">
        <f>H8</f>
        <v>60.138248847926299</v>
      </c>
      <c r="J8" s="366"/>
      <c r="K8" s="367"/>
      <c r="L8" s="367"/>
    </row>
    <row r="9" spans="2:38" x14ac:dyDescent="0.35">
      <c r="B9" s="129">
        <v>3</v>
      </c>
      <c r="C9" s="61" t="s">
        <v>48</v>
      </c>
      <c r="D9" s="45" t="s">
        <v>82</v>
      </c>
      <c r="E9" s="135">
        <v>0.21799984979702836</v>
      </c>
      <c r="F9" s="140">
        <v>0.23820470464110649</v>
      </c>
      <c r="G9" s="140">
        <v>0.26390801750597981</v>
      </c>
      <c r="H9" s="140">
        <v>0.31150258072531367</v>
      </c>
      <c r="I9" s="148">
        <f>H9</f>
        <v>0.31150258072531367</v>
      </c>
      <c r="J9" s="366"/>
      <c r="K9" s="367"/>
      <c r="L9" s="367"/>
    </row>
    <row r="10" spans="2:38" ht="31" x14ac:dyDescent="0.35">
      <c r="B10" s="129">
        <v>4</v>
      </c>
      <c r="C10" s="61" t="s">
        <v>72</v>
      </c>
      <c r="D10" s="45" t="s">
        <v>40</v>
      </c>
      <c r="E10" s="44">
        <v>1</v>
      </c>
      <c r="F10" s="54">
        <v>1</v>
      </c>
      <c r="G10" s="54">
        <v>2</v>
      </c>
      <c r="H10" s="54">
        <v>3</v>
      </c>
      <c r="I10" s="46">
        <f>SUM(F10:H10)</f>
        <v>6</v>
      </c>
      <c r="J10" s="366"/>
      <c r="K10" s="367"/>
      <c r="L10" s="367"/>
    </row>
    <row r="11" spans="2:38" x14ac:dyDescent="0.35">
      <c r="B11" s="129">
        <v>5</v>
      </c>
      <c r="C11" s="61" t="s">
        <v>52</v>
      </c>
      <c r="D11" s="45" t="s">
        <v>82</v>
      </c>
      <c r="E11" s="135">
        <v>0.23102471945448153</v>
      </c>
      <c r="F11" s="140">
        <v>0.23258738407048837</v>
      </c>
      <c r="G11" s="140">
        <v>0.23699188302292373</v>
      </c>
      <c r="H11" s="140">
        <v>0.24033367994716667</v>
      </c>
      <c r="I11" s="148">
        <f t="shared" ref="I11:I18" si="0">H11</f>
        <v>0.24033367994716667</v>
      </c>
      <c r="J11" s="366"/>
      <c r="K11" s="367"/>
      <c r="L11" s="367"/>
    </row>
    <row r="12" spans="2:38" x14ac:dyDescent="0.35">
      <c r="B12" s="129">
        <v>6</v>
      </c>
      <c r="C12" s="61" t="s">
        <v>53</v>
      </c>
      <c r="D12" s="45" t="s">
        <v>39</v>
      </c>
      <c r="E12" s="134">
        <v>95.293346189100291</v>
      </c>
      <c r="F12" s="139">
        <v>95.868914920414497</v>
      </c>
      <c r="G12" s="139">
        <v>96.826762832625306</v>
      </c>
      <c r="H12" s="139">
        <v>97.571605344633497</v>
      </c>
      <c r="I12" s="146">
        <f t="shared" si="0"/>
        <v>97.571605344633497</v>
      </c>
      <c r="J12" s="366"/>
      <c r="K12" s="367"/>
      <c r="L12" s="367"/>
    </row>
    <row r="13" spans="2:38" x14ac:dyDescent="0.35">
      <c r="B13" s="129">
        <v>7</v>
      </c>
      <c r="C13" s="61" t="s">
        <v>54</v>
      </c>
      <c r="D13" s="45" t="s">
        <v>82</v>
      </c>
      <c r="E13" s="135">
        <v>0.99667811834458542</v>
      </c>
      <c r="F13" s="140">
        <v>0.99705329135319232</v>
      </c>
      <c r="G13" s="140">
        <v>0.99762696356548797</v>
      </c>
      <c r="H13" s="140">
        <v>0.99573773321114545</v>
      </c>
      <c r="I13" s="148">
        <f t="shared" si="0"/>
        <v>0.99573773321114545</v>
      </c>
      <c r="J13" s="366"/>
      <c r="K13" s="367"/>
      <c r="L13" s="367"/>
    </row>
    <row r="14" spans="2:38" x14ac:dyDescent="0.35">
      <c r="B14" s="129">
        <v>8</v>
      </c>
      <c r="C14" s="61" t="s">
        <v>73</v>
      </c>
      <c r="D14" s="45" t="s">
        <v>39</v>
      </c>
      <c r="E14" s="134">
        <v>0.32325173415520386</v>
      </c>
      <c r="F14" s="141">
        <v>0.28142309360716999</v>
      </c>
      <c r="G14" s="141">
        <v>0.25799905490027097</v>
      </c>
      <c r="H14" s="141">
        <v>0.294513784953083</v>
      </c>
      <c r="I14" s="147">
        <f t="shared" si="0"/>
        <v>0.294513784953083</v>
      </c>
      <c r="J14" s="366"/>
      <c r="K14" s="367"/>
      <c r="L14" s="367"/>
    </row>
    <row r="15" spans="2:38" x14ac:dyDescent="0.35">
      <c r="B15" s="129">
        <v>9</v>
      </c>
      <c r="C15" s="61" t="s">
        <v>51</v>
      </c>
      <c r="D15" s="45" t="s">
        <v>39</v>
      </c>
      <c r="E15" s="134">
        <v>4.6082949308755765</v>
      </c>
      <c r="F15" s="138">
        <v>4.1500000000000004</v>
      </c>
      <c r="G15" s="139">
        <v>3.6866359447004502</v>
      </c>
      <c r="H15" s="141">
        <v>0.294513784953083</v>
      </c>
      <c r="I15" s="147">
        <f t="shared" si="0"/>
        <v>0.294513784953083</v>
      </c>
      <c r="J15" s="366"/>
      <c r="K15" s="367"/>
      <c r="L15" s="367"/>
    </row>
    <row r="16" spans="2:38" x14ac:dyDescent="0.35">
      <c r="B16" s="129">
        <v>10</v>
      </c>
      <c r="C16" s="61" t="s">
        <v>55</v>
      </c>
      <c r="D16" s="45" t="s">
        <v>83</v>
      </c>
      <c r="E16" s="44">
        <v>24623</v>
      </c>
      <c r="F16" s="142">
        <v>31327</v>
      </c>
      <c r="G16" s="142">
        <v>41578</v>
      </c>
      <c r="H16" s="142">
        <v>56876</v>
      </c>
      <c r="I16" s="46">
        <f t="shared" si="0"/>
        <v>56876</v>
      </c>
      <c r="J16" s="366"/>
      <c r="K16" s="367"/>
      <c r="L16" s="367"/>
    </row>
    <row r="17" spans="2:12" x14ac:dyDescent="0.35">
      <c r="B17" s="129">
        <v>11</v>
      </c>
      <c r="C17" s="61" t="s">
        <v>56</v>
      </c>
      <c r="D17" s="45" t="s">
        <v>39</v>
      </c>
      <c r="E17" s="134">
        <v>95.293346189100291</v>
      </c>
      <c r="F17" s="139">
        <v>95.868914920414497</v>
      </c>
      <c r="G17" s="139">
        <v>96.826762832625306</v>
      </c>
      <c r="H17" s="139">
        <v>97.571605344633497</v>
      </c>
      <c r="I17" s="146">
        <f t="shared" si="0"/>
        <v>97.571605344633497</v>
      </c>
      <c r="J17" s="366"/>
      <c r="K17" s="367"/>
      <c r="L17" s="367"/>
    </row>
    <row r="18" spans="2:12" x14ac:dyDescent="0.35">
      <c r="B18" s="129">
        <v>12</v>
      </c>
      <c r="C18" s="61" t="s">
        <v>57</v>
      </c>
      <c r="D18" s="45" t="s">
        <v>39</v>
      </c>
      <c r="E18" s="134">
        <v>29.319377961944227</v>
      </c>
      <c r="F18" s="139">
        <f>(31327/83982)*100</f>
        <v>37.30204091352909</v>
      </c>
      <c r="G18" s="139">
        <f>(41577/83982)*100</f>
        <v>49.507037222261914</v>
      </c>
      <c r="H18" s="139">
        <v>67.724036102974495</v>
      </c>
      <c r="I18" s="146">
        <f t="shared" si="0"/>
        <v>67.724036102974495</v>
      </c>
      <c r="J18" s="366"/>
      <c r="K18" s="367"/>
      <c r="L18" s="367"/>
    </row>
    <row r="19" spans="2:12" x14ac:dyDescent="0.35">
      <c r="B19" s="55"/>
      <c r="C19" s="59"/>
      <c r="D19" s="59"/>
      <c r="E19" s="60"/>
      <c r="F19" s="60"/>
      <c r="G19" s="60"/>
      <c r="H19" s="60"/>
      <c r="I19" s="60"/>
    </row>
  </sheetData>
  <mergeCells count="8">
    <mergeCell ref="J7:L18"/>
    <mergeCell ref="B1:I1"/>
    <mergeCell ref="B3:B5"/>
    <mergeCell ref="C3:C5"/>
    <mergeCell ref="D3:D5"/>
    <mergeCell ref="E3:E4"/>
    <mergeCell ref="F3:H4"/>
    <mergeCell ref="I3:I5"/>
  </mergeCells>
  <pageMargins left="1.21" right="0.17" top="0.74803149606299202" bottom="0.74803149606299202" header="0.31496062992126" footer="0.31496062992126"/>
  <pageSetup paperSize="5" scale="95" firstPageNumber="3" orientation="landscape" useFirstPageNumber="1" horizontalDpi="4294967295" verticalDpi="4294967295" r:id="rId1"/>
  <headerFooter>
    <oddHeader>&amp;CVI-3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"/>
  <sheetViews>
    <sheetView tabSelected="1" topLeftCell="A3" zoomScaleNormal="100" workbookViewId="0">
      <selection activeCell="H16" sqref="H16"/>
    </sheetView>
  </sheetViews>
  <sheetFormatPr defaultRowHeight="15.5" x14ac:dyDescent="0.35"/>
  <cols>
    <col min="1" max="1" width="1.26953125" customWidth="1"/>
    <col min="2" max="2" width="5.1796875" style="43" customWidth="1"/>
    <col min="3" max="3" width="51.7265625" style="43" customWidth="1"/>
    <col min="4" max="4" width="12" style="43" customWidth="1"/>
    <col min="5" max="5" width="17.26953125" style="43" customWidth="1"/>
    <col min="6" max="6" width="16.54296875" style="43" customWidth="1"/>
    <col min="7" max="7" width="18.7265625" style="43" customWidth="1"/>
    <col min="8" max="8" width="18.81640625" style="43" customWidth="1"/>
  </cols>
  <sheetData>
    <row r="1" spans="2:37" ht="19.5" x14ac:dyDescent="0.45">
      <c r="B1" s="327" t="s">
        <v>129</v>
      </c>
      <c r="C1" s="327"/>
      <c r="D1" s="327"/>
      <c r="E1" s="327"/>
      <c r="F1" s="327"/>
      <c r="G1" s="327"/>
      <c r="H1" s="3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3" spans="2:37" ht="14.5" x14ac:dyDescent="0.35">
      <c r="B3" s="368" t="s">
        <v>7</v>
      </c>
      <c r="C3" s="368" t="s">
        <v>22</v>
      </c>
      <c r="D3" s="369" t="s">
        <v>23</v>
      </c>
      <c r="E3" s="369" t="s">
        <v>24</v>
      </c>
      <c r="F3" s="368"/>
      <c r="G3" s="368"/>
      <c r="H3" s="368" t="s">
        <v>25</v>
      </c>
    </row>
    <row r="4" spans="2:37" ht="14.5" x14ac:dyDescent="0.35">
      <c r="B4" s="368"/>
      <c r="C4" s="368"/>
      <c r="D4" s="370"/>
      <c r="E4" s="371"/>
      <c r="F4" s="368"/>
      <c r="G4" s="368"/>
      <c r="H4" s="368"/>
    </row>
    <row r="5" spans="2:37" x14ac:dyDescent="0.35">
      <c r="B5" s="368"/>
      <c r="C5" s="368"/>
      <c r="D5" s="371"/>
      <c r="E5" s="111">
        <v>2016</v>
      </c>
      <c r="F5" s="111">
        <v>2017</v>
      </c>
      <c r="G5" s="111">
        <v>2018</v>
      </c>
      <c r="H5" s="368"/>
    </row>
    <row r="6" spans="2:37" x14ac:dyDescent="0.35">
      <c r="B6" s="57">
        <v>1</v>
      </c>
      <c r="C6" s="57">
        <v>2</v>
      </c>
      <c r="D6" s="57"/>
      <c r="E6" s="57">
        <v>3</v>
      </c>
      <c r="F6" s="57">
        <v>8</v>
      </c>
      <c r="G6" s="57">
        <v>9</v>
      </c>
      <c r="H6" s="57">
        <v>10</v>
      </c>
    </row>
    <row r="7" spans="2:37" x14ac:dyDescent="0.35">
      <c r="B7" s="58">
        <v>1</v>
      </c>
      <c r="C7" s="61" t="s">
        <v>56</v>
      </c>
      <c r="D7" s="257" t="s">
        <v>39</v>
      </c>
      <c r="E7" s="134">
        <v>97.571605344633497</v>
      </c>
      <c r="F7" s="139">
        <v>99.306302106284221</v>
      </c>
      <c r="G7" s="144">
        <f>(912643/912643)*100</f>
        <v>100</v>
      </c>
      <c r="H7" s="46">
        <f t="shared" ref="H7" si="0">G7</f>
        <v>100</v>
      </c>
      <c r="I7" s="221"/>
      <c r="J7" s="222"/>
      <c r="K7" s="222"/>
    </row>
    <row r="8" spans="2:37" ht="36" customHeight="1" x14ac:dyDescent="0.35">
      <c r="B8" s="129">
        <v>2</v>
      </c>
      <c r="C8" s="61" t="s">
        <v>58</v>
      </c>
      <c r="D8" s="257" t="s">
        <v>39</v>
      </c>
      <c r="E8" s="134">
        <v>60.138248847926299</v>
      </c>
      <c r="F8" s="139">
        <v>62.903225806451601</v>
      </c>
      <c r="G8" s="139">
        <v>63.824884792626698</v>
      </c>
      <c r="H8" s="146">
        <f t="shared" ref="H8" si="1">G8</f>
        <v>63.824884792626698</v>
      </c>
      <c r="I8" s="221"/>
      <c r="J8" s="222"/>
      <c r="K8" s="222"/>
    </row>
    <row r="9" spans="2:37" ht="36" customHeight="1" x14ac:dyDescent="0.35">
      <c r="B9" s="129">
        <v>3</v>
      </c>
      <c r="C9" s="61" t="s">
        <v>120</v>
      </c>
      <c r="D9" s="257" t="s">
        <v>39</v>
      </c>
      <c r="E9" s="134">
        <f>1/185*100</f>
        <v>0.54054054054054057</v>
      </c>
      <c r="F9" s="139">
        <f>22/185*100</f>
        <v>11.891891891891893</v>
      </c>
      <c r="G9" s="139">
        <f>26/185*100</f>
        <v>14.054054054054054</v>
      </c>
      <c r="H9" s="146">
        <f>G9</f>
        <v>14.054054054054054</v>
      </c>
      <c r="I9" s="221"/>
      <c r="J9" s="222"/>
      <c r="K9" s="222"/>
    </row>
    <row r="10" spans="2:37" ht="35.25" customHeight="1" x14ac:dyDescent="0.35">
      <c r="B10" s="58">
        <v>4</v>
      </c>
      <c r="C10" s="61" t="s">
        <v>99</v>
      </c>
      <c r="D10" s="257" t="s">
        <v>39</v>
      </c>
      <c r="E10" s="255">
        <v>27.500000000000004</v>
      </c>
      <c r="F10" s="145">
        <v>32.5</v>
      </c>
      <c r="G10" s="145">
        <v>37.5</v>
      </c>
      <c r="H10" s="146">
        <f>G10</f>
        <v>37.5</v>
      </c>
      <c r="I10" s="221"/>
      <c r="J10" s="222"/>
      <c r="K10" s="222"/>
    </row>
    <row r="11" spans="2:37" x14ac:dyDescent="0.35">
      <c r="B11" s="129">
        <v>5</v>
      </c>
      <c r="C11" s="256" t="s">
        <v>102</v>
      </c>
      <c r="D11" s="257" t="s">
        <v>39</v>
      </c>
      <c r="E11" s="145">
        <f>((1268-100)/4633)*100</f>
        <v>25.210446794733432</v>
      </c>
      <c r="F11" s="145">
        <f>(1268/4633)*100</f>
        <v>27.368875458666093</v>
      </c>
      <c r="G11" s="145">
        <f>((1268+75)/4633)*100</f>
        <v>28.987696956615583</v>
      </c>
      <c r="H11" s="302">
        <f>G11</f>
        <v>28.987696956615583</v>
      </c>
      <c r="I11" s="221"/>
      <c r="J11" s="222"/>
      <c r="K11" s="222"/>
    </row>
    <row r="12" spans="2:37" x14ac:dyDescent="0.35">
      <c r="B12" s="129">
        <v>6</v>
      </c>
      <c r="C12" s="256" t="s">
        <v>104</v>
      </c>
      <c r="D12" s="257" t="s">
        <v>39</v>
      </c>
      <c r="E12" s="145">
        <f>((394546-18484)/797486)*100</f>
        <v>47.15593753369965</v>
      </c>
      <c r="F12" s="145">
        <f>(394546/797486)*100</f>
        <v>49.473721168772869</v>
      </c>
      <c r="G12" s="145">
        <f>((394546+25000)/797486)*100</f>
        <v>52.608572438889212</v>
      </c>
      <c r="H12" s="223">
        <f>G12</f>
        <v>52.608572438889212</v>
      </c>
      <c r="I12" s="221"/>
      <c r="J12" s="222"/>
      <c r="K12" s="222"/>
    </row>
    <row r="13" spans="2:37" x14ac:dyDescent="0.35">
      <c r="B13" s="55"/>
      <c r="C13" s="59"/>
      <c r="D13" s="59"/>
      <c r="E13" s="60"/>
      <c r="F13" s="60"/>
      <c r="G13" s="60"/>
      <c r="H13" s="60"/>
    </row>
    <row r="14" spans="2:37" x14ac:dyDescent="0.35">
      <c r="F14" s="143"/>
      <c r="G14" s="143"/>
    </row>
    <row r="15" spans="2:37" x14ac:dyDescent="0.35">
      <c r="F15" s="143"/>
      <c r="G15" s="143"/>
    </row>
  </sheetData>
  <mergeCells count="7">
    <mergeCell ref="B1:H1"/>
    <mergeCell ref="B3:B5"/>
    <mergeCell ref="C3:C5"/>
    <mergeCell ref="D3:D5"/>
    <mergeCell ref="E3:E4"/>
    <mergeCell ref="F3:G4"/>
    <mergeCell ref="H3:H5"/>
  </mergeCells>
  <pageMargins left="1.4173228346456701" right="0" top="0.74803149606299202" bottom="0.74803149606299202" header="0.31496062992126" footer="0.31496062992126"/>
  <pageSetup paperSize="5" scale="95" firstPageNumber="4" orientation="landscape" useFirstPageNumber="1" horizontalDpi="4294967295" verticalDpi="4294967295" r:id="rId1"/>
  <headerFooter>
    <oddHeader>&amp;CVI-4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4"/>
  <sheetViews>
    <sheetView zoomScale="85" zoomScaleNormal="85" zoomScaleSheetLayoutView="85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F16" sqref="F16"/>
    </sheetView>
  </sheetViews>
  <sheetFormatPr defaultColWidth="9.1796875" defaultRowHeight="15.5" x14ac:dyDescent="0.35"/>
  <cols>
    <col min="1" max="1" width="5.81640625" style="70" customWidth="1"/>
    <col min="2" max="2" width="21.54296875" style="62" customWidth="1"/>
    <col min="3" max="3" width="24.81640625" style="90" customWidth="1"/>
    <col min="4" max="4" width="11" style="90" customWidth="1"/>
    <col min="5" max="6" width="24.81640625" style="90" customWidth="1"/>
    <col min="7" max="7" width="17.81640625" style="91" customWidth="1"/>
    <col min="8" max="8" width="12.7265625" style="92" customWidth="1"/>
    <col min="9" max="10" width="21.453125" style="70" customWidth="1"/>
    <col min="11" max="11" width="21.7265625" style="70" customWidth="1"/>
    <col min="12" max="12" width="21.81640625" style="70" customWidth="1"/>
    <col min="13" max="13" width="21.453125" style="70" customWidth="1"/>
    <col min="14" max="14" width="22" style="70" customWidth="1"/>
    <col min="15" max="15" width="29.1796875" style="62" customWidth="1"/>
    <col min="16" max="16" width="29.26953125" style="63" customWidth="1"/>
    <col min="17" max="17" width="18.26953125" style="63" customWidth="1"/>
    <col min="18" max="19" width="14.7265625" style="64" customWidth="1"/>
    <col min="20" max="16384" width="9.1796875" style="65"/>
  </cols>
  <sheetData>
    <row r="1" spans="1:29" x14ac:dyDescent="0.35">
      <c r="A1" s="379" t="s">
        <v>133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29" x14ac:dyDescent="0.35">
      <c r="A2" s="66"/>
      <c r="B2" s="67"/>
      <c r="C2" s="67"/>
      <c r="D2" s="67"/>
      <c r="E2" s="67"/>
      <c r="F2" s="67"/>
      <c r="G2" s="68"/>
      <c r="H2" s="69"/>
    </row>
    <row r="3" spans="1:29" x14ac:dyDescent="0.35">
      <c r="A3" s="71"/>
      <c r="B3" s="72"/>
      <c r="C3" s="73"/>
      <c r="D3" s="73"/>
      <c r="E3" s="73"/>
      <c r="F3" s="73"/>
      <c r="G3" s="68"/>
      <c r="H3" s="69"/>
    </row>
    <row r="4" spans="1:29" x14ac:dyDescent="0.35">
      <c r="B4" s="64"/>
      <c r="C4" s="73"/>
      <c r="D4" s="73"/>
      <c r="E4" s="73"/>
      <c r="F4" s="73"/>
      <c r="G4" s="68"/>
      <c r="H4" s="69"/>
    </row>
    <row r="5" spans="1:29" s="74" customFormat="1" ht="31.15" customHeight="1" x14ac:dyDescent="0.35">
      <c r="A5" s="378" t="s">
        <v>41</v>
      </c>
      <c r="B5" s="380" t="s">
        <v>16</v>
      </c>
      <c r="C5" s="380" t="s">
        <v>36</v>
      </c>
      <c r="D5" s="380" t="s">
        <v>42</v>
      </c>
      <c r="E5" s="380" t="s">
        <v>17</v>
      </c>
      <c r="F5" s="380" t="s">
        <v>43</v>
      </c>
      <c r="G5" s="380" t="s">
        <v>44</v>
      </c>
      <c r="H5" s="380"/>
      <c r="I5" s="378" t="s">
        <v>45</v>
      </c>
      <c r="J5" s="378"/>
      <c r="K5" s="378"/>
      <c r="L5" s="378" t="s">
        <v>46</v>
      </c>
      <c r="M5" s="378"/>
      <c r="N5" s="380" t="s">
        <v>42</v>
      </c>
      <c r="O5" s="372" t="s">
        <v>21</v>
      </c>
      <c r="P5" s="374" t="s">
        <v>20</v>
      </c>
      <c r="Q5" s="375"/>
      <c r="R5" s="372" t="s">
        <v>47</v>
      </c>
      <c r="S5" s="67"/>
    </row>
    <row r="6" spans="1:29" s="77" customFormat="1" ht="37.5" customHeight="1" x14ac:dyDescent="0.35">
      <c r="A6" s="378"/>
      <c r="B6" s="380"/>
      <c r="C6" s="380"/>
      <c r="D6" s="380"/>
      <c r="E6" s="380"/>
      <c r="F6" s="380"/>
      <c r="G6" s="75" t="s">
        <v>37</v>
      </c>
      <c r="H6" s="75" t="s">
        <v>38</v>
      </c>
      <c r="I6" s="76">
        <v>2014</v>
      </c>
      <c r="J6" s="76">
        <v>2015</v>
      </c>
      <c r="K6" s="76">
        <v>2016</v>
      </c>
      <c r="L6" s="76">
        <v>2017</v>
      </c>
      <c r="M6" s="76">
        <v>2018</v>
      </c>
      <c r="N6" s="380"/>
      <c r="O6" s="373"/>
      <c r="P6" s="376"/>
      <c r="Q6" s="377"/>
      <c r="R6" s="373"/>
      <c r="S6" s="67"/>
    </row>
    <row r="7" spans="1:29" s="79" customFormat="1" x14ac:dyDescent="0.35">
      <c r="A7" s="76">
        <v>1</v>
      </c>
      <c r="B7" s="78">
        <v>2</v>
      </c>
      <c r="C7" s="78">
        <v>3</v>
      </c>
      <c r="D7" s="78"/>
      <c r="E7" s="78">
        <v>4</v>
      </c>
      <c r="F7" s="78">
        <v>5</v>
      </c>
      <c r="G7" s="378">
        <v>4</v>
      </c>
      <c r="H7" s="378"/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8">
        <v>11</v>
      </c>
      <c r="P7" s="76">
        <v>12</v>
      </c>
      <c r="Q7" s="76" t="s">
        <v>59</v>
      </c>
      <c r="R7" s="78">
        <v>13</v>
      </c>
      <c r="S7" s="323"/>
    </row>
    <row r="8" spans="1:29" s="79" customFormat="1" x14ac:dyDescent="0.35">
      <c r="A8" s="80"/>
      <c r="B8" s="81"/>
      <c r="C8" s="163"/>
      <c r="D8" s="163"/>
      <c r="E8" s="163"/>
      <c r="F8" s="163"/>
      <c r="G8" s="164"/>
      <c r="H8" s="164"/>
      <c r="I8" s="164"/>
      <c r="J8" s="164"/>
      <c r="K8" s="164"/>
      <c r="L8" s="164"/>
      <c r="M8" s="164"/>
      <c r="N8" s="164"/>
      <c r="O8" s="165"/>
      <c r="P8" s="166"/>
      <c r="Q8" s="166"/>
      <c r="R8" s="163"/>
      <c r="S8" s="323"/>
    </row>
    <row r="9" spans="1:29" ht="46.5" x14ac:dyDescent="0.35">
      <c r="A9" s="82">
        <v>1</v>
      </c>
      <c r="B9" s="86" t="s">
        <v>109</v>
      </c>
      <c r="C9" s="301" t="s">
        <v>60</v>
      </c>
      <c r="D9" s="276" t="s">
        <v>61</v>
      </c>
      <c r="E9" s="86" t="s">
        <v>110</v>
      </c>
      <c r="F9" s="88" t="s">
        <v>114</v>
      </c>
      <c r="G9" s="46">
        <v>15</v>
      </c>
      <c r="H9" s="86" t="s">
        <v>115</v>
      </c>
      <c r="I9" s="297">
        <v>15</v>
      </c>
      <c r="J9" s="297">
        <v>15</v>
      </c>
      <c r="K9" s="297">
        <v>15</v>
      </c>
      <c r="L9" s="85"/>
      <c r="M9" s="85"/>
      <c r="N9" s="292">
        <f>I9+J9+K9</f>
        <v>45</v>
      </c>
      <c r="O9" s="161" t="s">
        <v>62</v>
      </c>
      <c r="P9" s="162" t="s">
        <v>111</v>
      </c>
      <c r="Q9" s="162" t="s">
        <v>86</v>
      </c>
      <c r="R9" s="84" t="s">
        <v>85</v>
      </c>
      <c r="S9" s="73"/>
      <c r="T9" s="65">
        <f>SUM(U9:W9)</f>
        <v>45</v>
      </c>
      <c r="U9" s="65">
        <v>15</v>
      </c>
      <c r="V9" s="65">
        <v>15</v>
      </c>
      <c r="W9" s="65">
        <v>15</v>
      </c>
    </row>
    <row r="10" spans="1:29" ht="46.5" x14ac:dyDescent="0.35">
      <c r="A10" s="82"/>
      <c r="B10" s="83"/>
      <c r="C10" s="159"/>
      <c r="D10" s="160"/>
      <c r="E10" s="161"/>
      <c r="F10" s="88" t="s">
        <v>116</v>
      </c>
      <c r="G10" s="293">
        <v>37</v>
      </c>
      <c r="H10" s="86" t="s">
        <v>115</v>
      </c>
      <c r="I10" s="292">
        <v>32</v>
      </c>
      <c r="J10" s="292">
        <v>30</v>
      </c>
      <c r="K10" s="292">
        <v>16</v>
      </c>
      <c r="L10" s="85"/>
      <c r="M10" s="85"/>
      <c r="N10" s="292">
        <f>I10+J10+K10</f>
        <v>78</v>
      </c>
      <c r="O10" s="161" t="s">
        <v>64</v>
      </c>
      <c r="P10" s="162" t="s">
        <v>65</v>
      </c>
      <c r="Q10" s="162" t="s">
        <v>87</v>
      </c>
      <c r="R10" s="84" t="s">
        <v>85</v>
      </c>
      <c r="S10" s="73"/>
      <c r="T10" s="65" t="s">
        <v>66</v>
      </c>
      <c r="Z10" s="65">
        <v>32</v>
      </c>
      <c r="AA10" s="65">
        <v>30</v>
      </c>
      <c r="AB10" s="65">
        <v>16</v>
      </c>
      <c r="AC10" s="65">
        <f>SUM(Z10:AB10)</f>
        <v>78</v>
      </c>
    </row>
    <row r="11" spans="1:29" x14ac:dyDescent="0.35">
      <c r="A11" s="82"/>
      <c r="B11" s="83"/>
      <c r="C11" s="161"/>
      <c r="D11" s="161"/>
      <c r="E11" s="161"/>
      <c r="F11" s="88"/>
      <c r="G11" s="87"/>
      <c r="H11" s="86"/>
      <c r="I11" s="292"/>
      <c r="J11" s="292"/>
      <c r="K11" s="292"/>
      <c r="L11" s="85"/>
      <c r="M11" s="85"/>
      <c r="N11" s="292"/>
      <c r="O11" s="161"/>
      <c r="P11" s="162"/>
      <c r="Q11" s="162"/>
      <c r="R11" s="84"/>
      <c r="S11" s="73"/>
    </row>
    <row r="12" spans="1:29" ht="31" x14ac:dyDescent="0.35">
      <c r="A12" s="82"/>
      <c r="B12" s="83"/>
      <c r="C12" s="161"/>
      <c r="D12" s="161"/>
      <c r="E12" s="161"/>
      <c r="F12" s="226" t="s">
        <v>112</v>
      </c>
      <c r="G12" s="293">
        <v>2</v>
      </c>
      <c r="H12" s="86" t="s">
        <v>115</v>
      </c>
      <c r="I12" s="292">
        <v>2</v>
      </c>
      <c r="J12" s="292">
        <v>2</v>
      </c>
      <c r="K12" s="292">
        <v>1</v>
      </c>
      <c r="L12" s="85"/>
      <c r="M12" s="85"/>
      <c r="N12" s="292">
        <f>I12+J12+K12</f>
        <v>5</v>
      </c>
      <c r="O12" s="161" t="s">
        <v>67</v>
      </c>
      <c r="P12" s="162" t="s">
        <v>112</v>
      </c>
      <c r="Q12" s="162" t="s">
        <v>88</v>
      </c>
      <c r="R12" s="84" t="s">
        <v>85</v>
      </c>
      <c r="S12" s="73"/>
      <c r="T12" s="65">
        <f>SUM(U12:W12)</f>
        <v>5</v>
      </c>
      <c r="U12" s="65">
        <v>2</v>
      </c>
      <c r="V12" s="65">
        <v>2</v>
      </c>
      <c r="W12" s="65">
        <v>1</v>
      </c>
    </row>
    <row r="13" spans="1:29" ht="46.5" x14ac:dyDescent="0.35">
      <c r="A13" s="82"/>
      <c r="B13" s="83"/>
      <c r="C13" s="161"/>
      <c r="D13" s="161"/>
      <c r="E13" s="161"/>
      <c r="F13" s="226" t="s">
        <v>113</v>
      </c>
      <c r="G13" s="293">
        <v>2</v>
      </c>
      <c r="H13" s="294" t="s">
        <v>115</v>
      </c>
      <c r="I13" s="292">
        <v>3</v>
      </c>
      <c r="J13" s="292">
        <v>3</v>
      </c>
      <c r="K13" s="292">
        <v>3</v>
      </c>
      <c r="L13" s="85"/>
      <c r="M13" s="85"/>
      <c r="N13" s="292">
        <f>I13+J13+K13</f>
        <v>9</v>
      </c>
      <c r="O13" s="161" t="s">
        <v>69</v>
      </c>
      <c r="P13" s="162" t="s">
        <v>113</v>
      </c>
      <c r="Q13" s="162" t="s">
        <v>89</v>
      </c>
      <c r="R13" s="84" t="s">
        <v>85</v>
      </c>
      <c r="S13" s="73"/>
      <c r="T13" s="65">
        <f>SUM(U13:W13)</f>
        <v>8</v>
      </c>
      <c r="U13" s="65">
        <v>3</v>
      </c>
      <c r="V13" s="65">
        <v>3</v>
      </c>
      <c r="W13" s="65">
        <v>2</v>
      </c>
    </row>
    <row r="14" spans="1:29" ht="62" x14ac:dyDescent="0.35">
      <c r="A14" s="158"/>
      <c r="B14" s="261"/>
      <c r="C14" s="262"/>
      <c r="D14" s="262"/>
      <c r="E14" s="263" t="s">
        <v>96</v>
      </c>
      <c r="F14" s="149" t="s">
        <v>96</v>
      </c>
      <c r="G14" s="295">
        <v>8</v>
      </c>
      <c r="H14" s="294" t="s">
        <v>115</v>
      </c>
      <c r="I14" s="296">
        <v>9</v>
      </c>
      <c r="J14" s="296">
        <v>8</v>
      </c>
      <c r="K14" s="296">
        <v>9</v>
      </c>
      <c r="L14" s="264"/>
      <c r="M14" s="264"/>
      <c r="N14" s="292">
        <f>I14+J14+K14</f>
        <v>26</v>
      </c>
      <c r="O14" s="262" t="s">
        <v>71</v>
      </c>
      <c r="P14" s="265" t="s">
        <v>96</v>
      </c>
      <c r="Q14" s="265" t="s">
        <v>90</v>
      </c>
      <c r="R14" s="266" t="s">
        <v>85</v>
      </c>
      <c r="S14" s="73"/>
      <c r="T14" s="65">
        <f>SUM(U14:W14)</f>
        <v>26</v>
      </c>
      <c r="U14" s="65">
        <v>9</v>
      </c>
      <c r="V14" s="65">
        <v>8</v>
      </c>
      <c r="W14" s="65">
        <v>9</v>
      </c>
    </row>
    <row r="15" spans="1:29" s="89" customFormat="1" x14ac:dyDescent="0.35">
      <c r="A15" s="267"/>
      <c r="B15" s="268"/>
      <c r="C15" s="268"/>
      <c r="D15" s="268"/>
      <c r="E15" s="268"/>
      <c r="F15" s="268"/>
      <c r="G15" s="269"/>
      <c r="H15" s="268"/>
      <c r="I15" s="267"/>
      <c r="J15" s="267"/>
      <c r="K15" s="267"/>
      <c r="L15" s="267"/>
      <c r="M15" s="267"/>
      <c r="N15" s="298"/>
      <c r="O15" s="270"/>
      <c r="P15" s="271"/>
      <c r="Q15" s="271"/>
      <c r="R15" s="272"/>
      <c r="S15" s="73"/>
    </row>
    <row r="16" spans="1:29" x14ac:dyDescent="0.35">
      <c r="A16" s="273"/>
      <c r="B16" s="90"/>
      <c r="F16" s="274"/>
      <c r="I16" s="273"/>
      <c r="J16" s="273"/>
      <c r="K16" s="273"/>
      <c r="L16" s="273"/>
      <c r="M16" s="273"/>
      <c r="N16" s="299"/>
      <c r="O16" s="90"/>
      <c r="P16" s="275"/>
      <c r="Q16" s="275"/>
      <c r="R16" s="73"/>
      <c r="S16" s="73"/>
    </row>
    <row r="17" spans="2:19" x14ac:dyDescent="0.35">
      <c r="N17" s="300"/>
    </row>
    <row r="18" spans="2:19" s="70" customFormat="1" ht="15.75" customHeight="1" x14ac:dyDescent="0.35">
      <c r="B18" s="62"/>
      <c r="C18" s="90"/>
      <c r="D18" s="90"/>
      <c r="E18" s="90"/>
      <c r="F18" s="90"/>
      <c r="G18" s="91"/>
      <c r="H18" s="92"/>
      <c r="N18" s="300"/>
      <c r="O18" s="62"/>
      <c r="P18" s="63"/>
      <c r="Q18" s="63"/>
      <c r="R18" s="64"/>
      <c r="S18" s="64"/>
    </row>
    <row r="19" spans="2:19" x14ac:dyDescent="0.35">
      <c r="N19" s="300"/>
    </row>
    <row r="34" spans="2:19" s="70" customFormat="1" ht="31.5" customHeight="1" x14ac:dyDescent="0.35">
      <c r="B34" s="62"/>
      <c r="C34" s="90"/>
      <c r="D34" s="90"/>
      <c r="E34" s="90"/>
      <c r="F34" s="90"/>
      <c r="G34" s="91"/>
      <c r="H34" s="92"/>
      <c r="O34" s="62"/>
      <c r="P34" s="63"/>
      <c r="Q34" s="63"/>
      <c r="R34" s="64"/>
      <c r="S34" s="64"/>
    </row>
  </sheetData>
  <mergeCells count="15">
    <mergeCell ref="O5:O6"/>
    <mergeCell ref="P5:Q6"/>
    <mergeCell ref="R5:R6"/>
    <mergeCell ref="G7:H7"/>
    <mergeCell ref="A1:N1"/>
    <mergeCell ref="A5:A6"/>
    <mergeCell ref="B5:B6"/>
    <mergeCell ref="C5:C6"/>
    <mergeCell ref="D5:D6"/>
    <mergeCell ref="E5:E6"/>
    <mergeCell ref="F5:F6"/>
    <mergeCell ref="G5:H5"/>
    <mergeCell ref="I5:K5"/>
    <mergeCell ref="L5:M5"/>
    <mergeCell ref="N5:N6"/>
  </mergeCells>
  <pageMargins left="1.138582677" right="0" top="1.0437007869999999" bottom="0.39370078740157499" header="0.46496062999999999" footer="0.31496062992126"/>
  <pageSetup paperSize="5" scale="43" firstPageNumber="5" fitToHeight="0" orientation="landscape" useFirstPageNumber="1" r:id="rId1"/>
  <headerFooter>
    <oddHeader>&amp;C&amp;24VI-5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2"/>
  <sheetViews>
    <sheetView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S12" sqref="S12"/>
    </sheetView>
  </sheetViews>
  <sheetFormatPr defaultColWidth="9.1796875" defaultRowHeight="15.5" x14ac:dyDescent="0.35"/>
  <cols>
    <col min="1" max="1" width="5.81640625" style="175" customWidth="1"/>
    <col min="2" max="2" width="21.54296875" style="168" customWidth="1"/>
    <col min="3" max="3" width="24.81640625" style="216" customWidth="1"/>
    <col min="4" max="4" width="11" style="216" customWidth="1"/>
    <col min="5" max="6" width="24.81640625" style="216" customWidth="1"/>
    <col min="7" max="7" width="21.453125" style="218" customWidth="1"/>
    <col min="8" max="8" width="12.7265625" style="219" customWidth="1"/>
    <col min="9" max="10" width="21.453125" style="175" customWidth="1"/>
    <col min="11" max="11" width="21.7265625" style="175" customWidth="1"/>
    <col min="12" max="12" width="21.81640625" style="175" customWidth="1"/>
    <col min="13" max="13" width="21.453125" style="175" customWidth="1"/>
    <col min="14" max="14" width="22" style="175" customWidth="1"/>
    <col min="15" max="15" width="29.1796875" style="168" customWidth="1"/>
    <col min="16" max="17" width="24.1796875" style="169" customWidth="1"/>
    <col min="18" max="19" width="22.81640625" style="170" customWidth="1"/>
    <col min="20" max="16384" width="9.1796875" style="171"/>
  </cols>
  <sheetData>
    <row r="1" spans="1:28" x14ac:dyDescent="0.35">
      <c r="A1" s="379" t="s">
        <v>134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28" x14ac:dyDescent="0.35">
      <c r="B2" s="170"/>
      <c r="C2" s="176"/>
      <c r="D2" s="176"/>
      <c r="E2" s="176"/>
      <c r="F2" s="176"/>
      <c r="G2" s="173"/>
      <c r="H2" s="174"/>
    </row>
    <row r="3" spans="1:28" s="177" customFormat="1" ht="31.15" customHeight="1" x14ac:dyDescent="0.35">
      <c r="A3" s="387" t="s">
        <v>41</v>
      </c>
      <c r="B3" s="388" t="s">
        <v>16</v>
      </c>
      <c r="C3" s="388" t="s">
        <v>36</v>
      </c>
      <c r="D3" s="388" t="s">
        <v>42</v>
      </c>
      <c r="E3" s="388" t="s">
        <v>17</v>
      </c>
      <c r="F3" s="388" t="s">
        <v>43</v>
      </c>
      <c r="G3" s="388" t="s">
        <v>44</v>
      </c>
      <c r="H3" s="388"/>
      <c r="I3" s="387" t="s">
        <v>45</v>
      </c>
      <c r="J3" s="387"/>
      <c r="K3" s="387"/>
      <c r="L3" s="387" t="s">
        <v>46</v>
      </c>
      <c r="M3" s="387"/>
      <c r="N3" s="388" t="s">
        <v>42</v>
      </c>
      <c r="O3" s="381" t="s">
        <v>21</v>
      </c>
      <c r="P3" s="383" t="s">
        <v>20</v>
      </c>
      <c r="Q3" s="384"/>
      <c r="R3" s="381" t="s">
        <v>47</v>
      </c>
      <c r="S3" s="172"/>
    </row>
    <row r="4" spans="1:28" s="180" customFormat="1" ht="37.5" customHeight="1" x14ac:dyDescent="0.35">
      <c r="A4" s="387"/>
      <c r="B4" s="388"/>
      <c r="C4" s="388"/>
      <c r="D4" s="388"/>
      <c r="E4" s="388"/>
      <c r="F4" s="388"/>
      <c r="G4" s="178" t="s">
        <v>37</v>
      </c>
      <c r="H4" s="178" t="s">
        <v>38</v>
      </c>
      <c r="I4" s="179">
        <v>2014</v>
      </c>
      <c r="J4" s="179">
        <v>2015</v>
      </c>
      <c r="K4" s="179">
        <v>2016</v>
      </c>
      <c r="L4" s="179">
        <v>2017</v>
      </c>
      <c r="M4" s="179">
        <v>2018</v>
      </c>
      <c r="N4" s="388"/>
      <c r="O4" s="382"/>
      <c r="P4" s="385"/>
      <c r="Q4" s="386"/>
      <c r="R4" s="382"/>
      <c r="S4" s="172"/>
    </row>
    <row r="5" spans="1:28" s="182" customFormat="1" x14ac:dyDescent="0.35">
      <c r="A5" s="179">
        <v>1</v>
      </c>
      <c r="B5" s="181">
        <v>2</v>
      </c>
      <c r="C5" s="181">
        <v>3</v>
      </c>
      <c r="D5" s="181"/>
      <c r="E5" s="181">
        <v>4</v>
      </c>
      <c r="F5" s="181">
        <v>5</v>
      </c>
      <c r="G5" s="387">
        <v>4</v>
      </c>
      <c r="H5" s="387"/>
      <c r="I5" s="179">
        <v>5</v>
      </c>
      <c r="J5" s="179">
        <v>6</v>
      </c>
      <c r="K5" s="179">
        <v>7</v>
      </c>
      <c r="L5" s="179">
        <v>8</v>
      </c>
      <c r="M5" s="179">
        <v>9</v>
      </c>
      <c r="N5" s="179">
        <v>10</v>
      </c>
      <c r="O5" s="181">
        <v>11</v>
      </c>
      <c r="P5" s="179">
        <v>12</v>
      </c>
      <c r="Q5" s="179" t="s">
        <v>59</v>
      </c>
      <c r="R5" s="181">
        <v>13</v>
      </c>
      <c r="S5" s="324"/>
    </row>
    <row r="6" spans="1:28" s="182" customFormat="1" x14ac:dyDescent="0.35">
      <c r="A6" s="183"/>
      <c r="B6" s="184"/>
      <c r="C6" s="184"/>
      <c r="D6" s="184"/>
      <c r="E6" s="184"/>
      <c r="F6" s="184"/>
      <c r="G6" s="183"/>
      <c r="H6" s="183"/>
      <c r="I6" s="183"/>
      <c r="J6" s="183"/>
      <c r="K6" s="183"/>
      <c r="L6" s="183"/>
      <c r="M6" s="183"/>
      <c r="N6" s="183"/>
      <c r="O6" s="185"/>
      <c r="P6" s="186"/>
      <c r="Q6" s="186"/>
      <c r="R6" s="184"/>
      <c r="S6" s="324"/>
    </row>
    <row r="7" spans="1:28" ht="46.5" x14ac:dyDescent="0.35">
      <c r="A7" s="193">
        <v>1</v>
      </c>
      <c r="B7" s="306" t="s">
        <v>109</v>
      </c>
      <c r="C7" s="168" t="s">
        <v>60</v>
      </c>
      <c r="D7" s="169" t="s">
        <v>61</v>
      </c>
      <c r="E7" s="189" t="s">
        <v>121</v>
      </c>
      <c r="F7" s="190" t="s">
        <v>122</v>
      </c>
      <c r="G7" s="191"/>
      <c r="H7" s="192"/>
      <c r="I7" s="193"/>
      <c r="J7" s="193"/>
      <c r="K7" s="193"/>
      <c r="L7" s="194" t="s">
        <v>125</v>
      </c>
      <c r="M7" s="194" t="s">
        <v>125</v>
      </c>
      <c r="N7" s="194" t="str">
        <f>M7</f>
        <v>B</v>
      </c>
      <c r="O7" s="195" t="s">
        <v>62</v>
      </c>
      <c r="P7" s="196" t="s">
        <v>63</v>
      </c>
      <c r="Q7" s="197" t="s">
        <v>92</v>
      </c>
      <c r="R7" s="307" t="s">
        <v>95</v>
      </c>
      <c r="S7" s="176"/>
      <c r="T7" s="171">
        <v>17</v>
      </c>
      <c r="U7" s="171">
        <v>16</v>
      </c>
      <c r="V7" s="171">
        <f>T7+U7</f>
        <v>33</v>
      </c>
    </row>
    <row r="8" spans="1:28" x14ac:dyDescent="0.35">
      <c r="A8" s="308"/>
      <c r="B8" s="204"/>
      <c r="C8" s="309"/>
      <c r="D8" s="310"/>
      <c r="E8" s="311"/>
      <c r="F8" s="190"/>
      <c r="G8" s="312"/>
      <c r="H8" s="306"/>
      <c r="I8" s="313"/>
      <c r="J8" s="313"/>
      <c r="K8" s="313"/>
      <c r="L8" s="314"/>
      <c r="M8" s="314"/>
      <c r="N8" s="314"/>
      <c r="O8" s="311"/>
      <c r="P8" s="315"/>
      <c r="Q8" s="315"/>
      <c r="R8" s="198"/>
      <c r="S8" s="176"/>
    </row>
    <row r="9" spans="1:28" ht="31" x14ac:dyDescent="0.35">
      <c r="A9" s="187"/>
      <c r="B9" s="188"/>
      <c r="C9" s="199"/>
      <c r="D9" s="200"/>
      <c r="E9" s="201"/>
      <c r="F9" s="304" t="s">
        <v>123</v>
      </c>
      <c r="G9" s="203"/>
      <c r="H9" s="204"/>
      <c r="I9" s="205"/>
      <c r="J9" s="205"/>
      <c r="K9" s="205"/>
      <c r="L9" s="316">
        <v>23</v>
      </c>
      <c r="M9" s="317">
        <v>23</v>
      </c>
      <c r="N9" s="316">
        <f>M9</f>
        <v>23</v>
      </c>
      <c r="O9" s="201" t="s">
        <v>64</v>
      </c>
      <c r="P9" s="207" t="s">
        <v>65</v>
      </c>
      <c r="Q9" s="207" t="s">
        <v>91</v>
      </c>
      <c r="R9" s="208" t="s">
        <v>95</v>
      </c>
      <c r="S9" s="325"/>
      <c r="T9" s="171" t="s">
        <v>66</v>
      </c>
      <c r="Z9" s="171">
        <v>8</v>
      </c>
      <c r="AA9" s="171">
        <v>9</v>
      </c>
      <c r="AB9" s="171">
        <f>Z9+AA9</f>
        <v>17</v>
      </c>
    </row>
    <row r="10" spans="1:28" x14ac:dyDescent="0.35">
      <c r="A10" s="187"/>
      <c r="B10" s="188"/>
      <c r="C10" s="201"/>
      <c r="D10" s="201"/>
      <c r="E10" s="201"/>
      <c r="F10" s="202"/>
      <c r="G10" s="203"/>
      <c r="H10" s="204"/>
      <c r="I10" s="205"/>
      <c r="J10" s="205"/>
      <c r="K10" s="205"/>
      <c r="L10" s="206"/>
      <c r="M10" s="206"/>
      <c r="N10" s="205"/>
      <c r="O10" s="201"/>
      <c r="P10" s="207"/>
      <c r="Q10" s="207"/>
      <c r="R10" s="198"/>
      <c r="S10" s="176"/>
    </row>
    <row r="11" spans="1:28" ht="46.5" x14ac:dyDescent="0.35">
      <c r="A11" s="187"/>
      <c r="B11" s="188"/>
      <c r="C11" s="201"/>
      <c r="D11" s="201"/>
      <c r="E11" s="201"/>
      <c r="F11" s="304" t="s">
        <v>124</v>
      </c>
      <c r="G11" s="203"/>
      <c r="H11" s="204"/>
      <c r="I11" s="205"/>
      <c r="J11" s="205"/>
      <c r="K11" s="205"/>
      <c r="L11" s="318">
        <f>(1954/2306)</f>
        <v>0.84735472679965307</v>
      </c>
      <c r="M11" s="319">
        <f>((1954+12)/(2306+12))</f>
        <v>0.84814495254529765</v>
      </c>
      <c r="N11" s="318">
        <f>M11</f>
        <v>0.84814495254529765</v>
      </c>
      <c r="O11" s="201" t="s">
        <v>67</v>
      </c>
      <c r="P11" s="207" t="s">
        <v>68</v>
      </c>
      <c r="Q11" s="207" t="s">
        <v>93</v>
      </c>
      <c r="R11" s="208" t="s">
        <v>95</v>
      </c>
      <c r="S11" s="325"/>
      <c r="T11" s="171">
        <v>2</v>
      </c>
      <c r="U11" s="171">
        <v>1</v>
      </c>
      <c r="V11" s="171">
        <f>T11+U11</f>
        <v>3</v>
      </c>
    </row>
    <row r="12" spans="1:28" ht="46.5" x14ac:dyDescent="0.35">
      <c r="A12" s="187"/>
      <c r="B12" s="188"/>
      <c r="C12" s="201"/>
      <c r="D12" s="201"/>
      <c r="E12" s="201"/>
      <c r="F12" s="213"/>
      <c r="G12" s="203"/>
      <c r="H12" s="204"/>
      <c r="I12" s="205"/>
      <c r="J12" s="205"/>
      <c r="K12" s="205"/>
      <c r="L12" s="206"/>
      <c r="M12" s="194"/>
      <c r="N12" s="206"/>
      <c r="O12" s="201" t="s">
        <v>69</v>
      </c>
      <c r="P12" s="207" t="s">
        <v>70</v>
      </c>
      <c r="Q12" s="207" t="s">
        <v>94</v>
      </c>
      <c r="R12" s="208" t="s">
        <v>95</v>
      </c>
      <c r="S12" s="325"/>
      <c r="T12" s="171">
        <v>2</v>
      </c>
      <c r="U12" s="171">
        <v>2</v>
      </c>
      <c r="V12" s="171">
        <f>T12+U12</f>
        <v>4</v>
      </c>
    </row>
    <row r="13" spans="1:28" s="215" customFormat="1" x14ac:dyDescent="0.35">
      <c r="A13" s="205"/>
      <c r="B13" s="204"/>
      <c r="C13" s="209"/>
      <c r="D13" s="209"/>
      <c r="E13" s="209"/>
      <c r="F13" s="209"/>
      <c r="G13" s="210"/>
      <c r="H13" s="209"/>
      <c r="I13" s="211"/>
      <c r="J13" s="211"/>
      <c r="K13" s="211"/>
      <c r="L13" s="212"/>
      <c r="M13" s="212"/>
      <c r="N13" s="211"/>
      <c r="O13" s="213"/>
      <c r="P13" s="214"/>
      <c r="Q13" s="214"/>
      <c r="R13" s="198"/>
      <c r="S13" s="176"/>
    </row>
    <row r="14" spans="1:28" x14ac:dyDescent="0.35">
      <c r="F14" s="217"/>
      <c r="L14" s="220"/>
    </row>
    <row r="16" spans="1:28" s="175" customFormat="1" ht="15.75" customHeight="1" x14ac:dyDescent="0.35">
      <c r="B16" s="168"/>
      <c r="C16" s="216"/>
      <c r="D16" s="216"/>
      <c r="E16" s="216"/>
      <c r="F16" s="216"/>
      <c r="G16" s="218"/>
      <c r="H16" s="219"/>
      <c r="O16" s="168"/>
      <c r="P16" s="169"/>
      <c r="Q16" s="169"/>
      <c r="R16" s="170"/>
      <c r="S16" s="170"/>
    </row>
    <row r="32" spans="2:19" s="175" customFormat="1" ht="31.5" customHeight="1" x14ac:dyDescent="0.35">
      <c r="B32" s="168"/>
      <c r="C32" s="216"/>
      <c r="D32" s="216"/>
      <c r="E32" s="216"/>
      <c r="F32" s="216"/>
      <c r="G32" s="218"/>
      <c r="H32" s="219"/>
      <c r="O32" s="168"/>
      <c r="P32" s="169"/>
      <c r="Q32" s="169"/>
      <c r="R32" s="170"/>
      <c r="S32" s="170"/>
    </row>
  </sheetData>
  <mergeCells count="15">
    <mergeCell ref="O3:O4"/>
    <mergeCell ref="P3:Q4"/>
    <mergeCell ref="R3:R4"/>
    <mergeCell ref="G5:H5"/>
    <mergeCell ref="A1:N1"/>
    <mergeCell ref="A3:A4"/>
    <mergeCell ref="B3:B4"/>
    <mergeCell ref="C3:C4"/>
    <mergeCell ref="D3:D4"/>
    <mergeCell ref="E3:E4"/>
    <mergeCell ref="F3:F4"/>
    <mergeCell ref="G3:H3"/>
    <mergeCell ref="I3:K3"/>
    <mergeCell ref="L3:M3"/>
    <mergeCell ref="N3:N4"/>
  </mergeCells>
  <pageMargins left="1.33858267716535" right="0" top="1.093700787" bottom="0.39370078740157499" header="0.51496062992126002" footer="0.31496062992126"/>
  <pageSetup paperSize="5" scale="40" firstPageNumber="32" fitToHeight="0" orientation="landscape" r:id="rId1"/>
  <headerFooter>
    <oddHeader>&amp;C&amp;24VI- 6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Tabel 2.1a.</vt:lpstr>
      <vt:lpstr>Tabel 2.2.a</vt:lpstr>
      <vt:lpstr>Tabel 4.1a</vt:lpstr>
      <vt:lpstr>Tabel 4.1b</vt:lpstr>
      <vt:lpstr>Tabel 6.1a</vt:lpstr>
      <vt:lpstr>Tabel 6.1b</vt:lpstr>
      <vt:lpstr>PROGRAM 1 - 6 a</vt:lpstr>
      <vt:lpstr>PROGRAM 1 - 6 b (revisi)</vt:lpstr>
      <vt:lpstr>'PROGRAM 1 - 6 a'!Print_Area</vt:lpstr>
      <vt:lpstr>'PROGRAM 1 - 6 b (revisi)'!Print_Area</vt:lpstr>
      <vt:lpstr>'Tabel 2.2.a'!Print_Area</vt:lpstr>
      <vt:lpstr>'Tabel 6.1b'!Print_Area</vt:lpstr>
      <vt:lpstr>'PROGRAM 1 - 6 a'!Print_Titles</vt:lpstr>
      <vt:lpstr>'PROGRAM 1 - 6 b (revisi)'!Print_Titles</vt:lpstr>
      <vt:lpstr>'Tabel 4.1a'!Print_Titles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PemPP</dc:creator>
  <cp:lastModifiedBy>user</cp:lastModifiedBy>
  <cp:lastPrinted>2017-12-14T07:15:54Z</cp:lastPrinted>
  <dcterms:created xsi:type="dcterms:W3CDTF">2016-04-28T04:24:44Z</dcterms:created>
  <dcterms:modified xsi:type="dcterms:W3CDTF">2018-01-26T03:17:25Z</dcterms:modified>
</cp:coreProperties>
</file>