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90" yWindow="300" windowWidth="12650" windowHeight="8940" firstSheet="1" activeTab="2"/>
  </bookViews>
  <sheets>
    <sheet name="Bab 5.1a Rencana keg (lama)" sheetId="1" r:id="rId1"/>
    <sheet name="5.1b PERUBAHAN RENSTRA revisi" sheetId="2" r:id="rId2"/>
    <sheet name="5.1b PERUBAHAN RENSTRA OK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0" hidden="1">#REF!</definedName>
    <definedName name="_Fill" hidden="1">#REF!</definedName>
    <definedName name="B.Aparatur" localSheetId="2">#REF!</definedName>
    <definedName name="B.Aparatur" localSheetId="1">#REF!</definedName>
    <definedName name="B.Aparatur" localSheetId="0">#REF!</definedName>
    <definedName name="B.Aparatur">#REF!</definedName>
    <definedName name="B.Publik" localSheetId="2">#REF!</definedName>
    <definedName name="B.Publik" localSheetId="1">#REF!</definedName>
    <definedName name="B.Publik" localSheetId="0">#REF!</definedName>
    <definedName name="B.Publik">#REF!</definedName>
    <definedName name="bkkp" localSheetId="2">#REF!</definedName>
    <definedName name="bkkp" localSheetId="1">#REF!</definedName>
    <definedName name="bkkp" localSheetId="0">#REF!</definedName>
    <definedName name="bkkp">#REF!</definedName>
    <definedName name="_xlnm.Print_Area" localSheetId="2">'5.1b PERUBAHAN RENSTRA OK'!$A$1:$AC$291</definedName>
    <definedName name="_xlnm.Print_Area" localSheetId="1">'5.1b PERUBAHAN RENSTRA revisi'!$A$1:$AC$291</definedName>
    <definedName name="_xlnm.Print_Area" localSheetId="0">'Bab 5.1a Rencana keg (lama)'!$A$1:$AK$382</definedName>
    <definedName name="_xlnm.Print_Titles" localSheetId="2">'5.1b PERUBAHAN RENSTRA OK'!$5:$8</definedName>
    <definedName name="_xlnm.Print_Titles" localSheetId="1">'5.1b PERUBAHAN RENSTRA revisi'!$5:$8</definedName>
    <definedName name="_xlnm.Print_Titles" localSheetId="0">'Bab 5.1a Rencana keg (lama)'!$5:$8</definedName>
    <definedName name="sapras" localSheetId="2">#REF!</definedName>
    <definedName name="sapras" localSheetId="1">#REF!</definedName>
    <definedName name="sapras" localSheetId="0">#REF!</definedName>
    <definedName name="sapras">#REF!</definedName>
    <definedName name="tabel" localSheetId="2">#REF!</definedName>
    <definedName name="tabel" localSheetId="1">#REF!</definedName>
    <definedName name="tabel" localSheetId="0">#REF!</definedName>
    <definedName name="tabel">#REF!</definedName>
    <definedName name="TaxTV">10%</definedName>
    <definedName name="TaxXL">5%</definedName>
    <definedName name="Valid1" localSheetId="0">'[11]Pengambil Kebijakan'!$L$8:$L$10</definedName>
    <definedName name="Valid1">'[3]Pengambil Kebijakan'!$L$8:$L$10</definedName>
    <definedName name="valid10" localSheetId="0">'[11]Kesesuaian Materi'!$J$7:$J$8</definedName>
    <definedName name="valid10">'[3]Kesesuaian Materi'!$J$7:$J$8</definedName>
    <definedName name="valid13" localSheetId="0">'[12]kk 1'!$G$11:$G$13</definedName>
    <definedName name="valid13">'[4]kk 1'!$G$11:$G$13</definedName>
    <definedName name="valid2" localSheetId="0">'[11]Pengambil Kebijakan'!$M$8:$M$10</definedName>
    <definedName name="valid2">'[3]Pengambil Kebijakan'!$M$8:$M$10</definedName>
    <definedName name="valid3" localSheetId="0">'[11]Pengambil Kebijakan'!$N$8:$N$10</definedName>
    <definedName name="valid3">'[3]Pengambil Kebijakan'!$N$8:$N$10</definedName>
    <definedName name="valid6" localSheetId="0">'[11]Pengambil Kebijakan'!$L$49:$P$49</definedName>
    <definedName name="valid6">'[3]Pengambil Kebijakan'!$L$49:$P$49</definedName>
    <definedName name="valid7" localSheetId="0">'[11]Pelaksana Kebijakan Umum (1)'!$AH$50:$AH$53</definedName>
    <definedName name="valid7">'[3]Pelaksana Kebijakan Umum (1)'!$AH$50:$AH$53</definedName>
    <definedName name="valid9" localSheetId="0">'[11]Urusan Pemerintahan'!$K$54:$M$54</definedName>
    <definedName name="valid9">'[3]Urusan Pemerintahan'!$K$54:$M$54</definedName>
  </definedNames>
  <calcPr fullCalcOnLoad="1"/>
</workbook>
</file>

<file path=xl/sharedStrings.xml><?xml version="1.0" encoding="utf-8"?>
<sst xmlns="http://schemas.openxmlformats.org/spreadsheetml/2006/main" count="4751" uniqueCount="1141">
  <si>
    <t>TUJUAN</t>
  </si>
  <si>
    <t>SASARAN</t>
  </si>
  <si>
    <t>INDIKATOR SASARAN</t>
  </si>
  <si>
    <t>-</t>
  </si>
  <si>
    <t>dokumen</t>
  </si>
  <si>
    <t>kecamatan</t>
  </si>
  <si>
    <t>Kecamatan</t>
  </si>
  <si>
    <t>KODE</t>
  </si>
  <si>
    <t>TARGET KINERJA PROGRAM DAN KERANGKA PENDANAAN</t>
  </si>
  <si>
    <t>LOKASI</t>
  </si>
  <si>
    <t>TARGET</t>
  </si>
  <si>
    <t>01</t>
  </si>
  <si>
    <t>06</t>
  </si>
  <si>
    <t>0001</t>
  </si>
  <si>
    <t>daerah</t>
  </si>
  <si>
    <t>0002</t>
  </si>
  <si>
    <t>0006</t>
  </si>
  <si>
    <t>0008</t>
  </si>
  <si>
    <t>0010</t>
  </si>
  <si>
    <t>0011</t>
  </si>
  <si>
    <t>0012</t>
  </si>
  <si>
    <t>0015</t>
  </si>
  <si>
    <t>0017</t>
  </si>
  <si>
    <t>0021</t>
  </si>
  <si>
    <t>0024</t>
  </si>
  <si>
    <t>02</t>
  </si>
  <si>
    <t>0005</t>
  </si>
  <si>
    <t>0009</t>
  </si>
  <si>
    <t>0028</t>
  </si>
  <si>
    <t>0045</t>
  </si>
  <si>
    <t>03</t>
  </si>
  <si>
    <t>05</t>
  </si>
  <si>
    <t>0003</t>
  </si>
  <si>
    <t>Dokumen</t>
  </si>
  <si>
    <t>0004</t>
  </si>
  <si>
    <t>0007</t>
  </si>
  <si>
    <t>buku</t>
  </si>
  <si>
    <t>21</t>
  </si>
  <si>
    <t>0029</t>
  </si>
  <si>
    <t>0016</t>
  </si>
  <si>
    <t>0014</t>
  </si>
  <si>
    <t>0026</t>
  </si>
  <si>
    <t>0013</t>
  </si>
  <si>
    <t>22</t>
  </si>
  <si>
    <t>Lingkungan Pemukiman</t>
  </si>
  <si>
    <t>Rumah Layak Huni</t>
  </si>
  <si>
    <t>04</t>
  </si>
  <si>
    <t>Pengadaan Perlengkapan Kantor</t>
  </si>
  <si>
    <t>Pemeliharaan Rutin/Berkala Mebeleur</t>
  </si>
  <si>
    <t>0030</t>
  </si>
  <si>
    <t>0031</t>
  </si>
  <si>
    <t>0048</t>
  </si>
  <si>
    <t>0046</t>
  </si>
  <si>
    <t>0047</t>
  </si>
  <si>
    <t>0049</t>
  </si>
  <si>
    <t>0050</t>
  </si>
  <si>
    <t>0051</t>
  </si>
  <si>
    <t>0052</t>
  </si>
  <si>
    <t>Rehabilitasi Kantor Kelurahan Cisarua</t>
  </si>
  <si>
    <t>Rehabilitasi kantor Kecamatan Rancabungur</t>
  </si>
  <si>
    <t>Pengadaan Pakaian Kerja Lapangan</t>
  </si>
  <si>
    <t>Pembinaan Mental dan Rohani bagi Aparatur</t>
  </si>
  <si>
    <t>Penyusunan Laporan Capaian Kinerja dan Ikhtisar Realisasi Kinerja SKPD</t>
  </si>
  <si>
    <t>Penyusunan pelaporan keuangan semesteran</t>
  </si>
  <si>
    <t>Penyusunan pelaporan keuangan akhir tahun</t>
  </si>
  <si>
    <t>Penyusunan perencanaan anggaran</t>
  </si>
  <si>
    <t>Penatausahaan Keuangan SKPD</t>
  </si>
  <si>
    <t>Monitoring, Evaluasi dan Pelaporan SKPD</t>
  </si>
  <si>
    <t>Publikasi Kinerja SKPD</t>
  </si>
  <si>
    <t>16</t>
  </si>
  <si>
    <t>Verifikasi Prasarana, Sarana dan Utilitas ( PSU )</t>
  </si>
  <si>
    <t>Pengendalian dan Pengawasan Bangunan Dalam Kawasan Perumahan</t>
  </si>
  <si>
    <t>Program Pengembangan Wilayah Strategis dan Cepat Tumbuh</t>
  </si>
  <si>
    <t>Pengendalian Bangunan Non Perumahan</t>
  </si>
  <si>
    <t>Pendataan, Pengolahan dan Pelaporan Bangunan Non Perumahan</t>
  </si>
  <si>
    <t>Pengawasan Bangunan Non Perumahan</t>
  </si>
  <si>
    <t>Pendataan dan Kepemilikan Bangunan Gedung</t>
  </si>
  <si>
    <t>Pengendalian Pembangunan Jalan Lingkungan Pedesaan</t>
  </si>
  <si>
    <t>Penyediaan Infrastruktur Kawasan Permukiman Kumuh</t>
  </si>
  <si>
    <t>Penataan Lingkungan Permukiman Desa Unggulan</t>
  </si>
  <si>
    <t xml:space="preserve">jaringan telepon
</t>
  </si>
  <si>
    <t xml:space="preserve"> jaringan listrik</t>
  </si>
  <si>
    <t>Orang</t>
  </si>
  <si>
    <t>Penyediaan Jasa Pemeliharaan dan Perizinan Kendaraan Dinas/Operasional</t>
  </si>
  <si>
    <t>unit kendaraan roda 4</t>
  </si>
  <si>
    <t>unit kendaraan roda 6</t>
  </si>
  <si>
    <t>unit kendaraan roda 2</t>
  </si>
  <si>
    <t>Penyediaan Jasa Kebersihan Kantor</t>
  </si>
  <si>
    <t>jenis alat kebersihan</t>
  </si>
  <si>
    <t>Penyediaan Alat Tulis Kantor</t>
  </si>
  <si>
    <t>jenis ATK</t>
  </si>
  <si>
    <t>Penyediaan Barang Cetakan dan Penggandaan</t>
  </si>
  <si>
    <t>Jumlah kebutuhan barang cetakan dan penggandaan</t>
  </si>
  <si>
    <t>jenis barang cetakan</t>
  </si>
  <si>
    <t>lembar foto copy</t>
  </si>
  <si>
    <t>buku laporan</t>
  </si>
  <si>
    <t>Penyediaan Komponen Instalasi Listrik/Penerangan Bangunan Kantor</t>
  </si>
  <si>
    <t>jenis komponen</t>
  </si>
  <si>
    <t>Penyediaan Bahan Bacaan dan Peraturan Perundang-undangan</t>
  </si>
  <si>
    <t>jenis surat kabar/majalah</t>
  </si>
  <si>
    <t>Penyediaan Bahan Logistik Kantor</t>
  </si>
  <si>
    <t>Penyediaan Makanan dan Minuman</t>
  </si>
  <si>
    <t>Rapat-rapat Koordinasi dan Konsultasi Ke Dalam dan Luar Daerah</t>
  </si>
  <si>
    <t>Kali perjalanan dinas dalam daerah</t>
  </si>
  <si>
    <t>Kali perjalanan dinas luar daerah</t>
  </si>
  <si>
    <t>Penyediaan Jasa Tenaga Pendukung Administrasi/Teknis Perkantoran</t>
  </si>
  <si>
    <t>orang pegawai kontrak</t>
  </si>
  <si>
    <t>orang pengelola arsip</t>
  </si>
  <si>
    <t>Pelayanan Dokumentasi dan Arsip SKPD</t>
  </si>
  <si>
    <t>Penyediaan Pelayanan Administrasi Kepegawaian</t>
  </si>
  <si>
    <t>jenis dokumen administrasi kepegawaian</t>
  </si>
  <si>
    <t>Penyediaan Pelayanan Administrasi Barang</t>
  </si>
  <si>
    <t>jenis dokumen administrasi barang</t>
  </si>
  <si>
    <t>Penyediaan Pelayanan Keamanan Kantor</t>
  </si>
  <si>
    <t>orang petugas piket kantor</t>
  </si>
  <si>
    <t>Pengadaan Kendaraan Dinas/Operasional</t>
  </si>
  <si>
    <t xml:space="preserve">Jumlah pengadaan kendaraan minibus, sepeda motor dan Kendaraan Pick Up </t>
  </si>
  <si>
    <t>Unit minibus</t>
  </si>
  <si>
    <t>Unit sepeda motor</t>
  </si>
  <si>
    <t>Pengadaan Mebeleur</t>
  </si>
  <si>
    <t>Pengadaan Peralatan Kantor</t>
  </si>
  <si>
    <t>Unit GPS</t>
  </si>
  <si>
    <t>Unit Proyektor</t>
  </si>
  <si>
    <t>Unit UPS</t>
  </si>
  <si>
    <t>Jumlah pengadaan perlengkapan pendukung kantor</t>
  </si>
  <si>
    <t>Pemeliharaan Rutin/Berkala Gedung Kantor</t>
  </si>
  <si>
    <t>Jumlah dan spesifikasi gedung kantor UPT Dinas Tata Bangunan dan Pemukiman yang terpelihara</t>
  </si>
  <si>
    <t>Pemeliharaan Rutin/Berkala Kendaraan Dinas/Operasional</t>
  </si>
  <si>
    <t xml:space="preserve">Jumlah dan spesifikasi kendaraan operasional Dinas Tata Bangunan dan Pemukiman yang terpelihara </t>
  </si>
  <si>
    <t>Unit Bangunan</t>
  </si>
  <si>
    <t>Lokasi</t>
  </si>
  <si>
    <t>0rang</t>
  </si>
  <si>
    <t>kali</t>
  </si>
  <si>
    <t>jenis laporan</t>
  </si>
  <si>
    <t>Buku</t>
  </si>
  <si>
    <t>kegiatan keuangan</t>
  </si>
  <si>
    <t>Terlaksananya publikasi kinerja SKPD</t>
  </si>
  <si>
    <t>Jumlah MCK yang dibangun</t>
  </si>
  <si>
    <t>Unit MCK</t>
  </si>
  <si>
    <t>Lokasi kawasan perumahan</t>
  </si>
  <si>
    <t>lokasi</t>
  </si>
  <si>
    <t>orang</t>
  </si>
  <si>
    <t>Unit</t>
  </si>
  <si>
    <t>Desa</t>
  </si>
  <si>
    <t>Jumlah lokasi sasaran penataan jalan lingkungan di permukiman perkotaan dan perdesaan</t>
  </si>
  <si>
    <t>m2</t>
  </si>
  <si>
    <t>PROGRAM DAN KEGIATAN</t>
  </si>
  <si>
    <t>INDIKATOR KINERJA PROGRAM (OUTCOME) / KEGIATAN (OUTPUT)</t>
  </si>
  <si>
    <t>Rp</t>
  </si>
  <si>
    <t>Jumlah gedung kantor kecamatan yang di rehab</t>
  </si>
  <si>
    <t>Media</t>
  </si>
  <si>
    <t>permukiman</t>
  </si>
  <si>
    <t>Pick Up</t>
  </si>
  <si>
    <t>huni</t>
  </si>
  <si>
    <t>UNIT KERJA SKPD PENANGGUNG JAWAB</t>
  </si>
  <si>
    <t>Berkas</t>
  </si>
  <si>
    <t xml:space="preserve"> jaringan Air</t>
  </si>
  <si>
    <t>Rak Arsip</t>
  </si>
  <si>
    <t>Unit Kursi Kerja</t>
  </si>
  <si>
    <t>Lembar</t>
  </si>
  <si>
    <t>Jaringan</t>
  </si>
  <si>
    <t>Jenis</t>
  </si>
  <si>
    <t>Kali</t>
  </si>
  <si>
    <t>Set</t>
  </si>
  <si>
    <t>Kegiatan</t>
  </si>
  <si>
    <t xml:space="preserve">kegiatan </t>
  </si>
  <si>
    <t>Sekretariat</t>
  </si>
  <si>
    <t>Perumahan</t>
  </si>
  <si>
    <t>administrasi</t>
  </si>
  <si>
    <t>perkantoran</t>
  </si>
  <si>
    <t>18 = (8+10+12+14+16)</t>
  </si>
  <si>
    <t>19 = (9+11+13+15+17)</t>
  </si>
  <si>
    <t>Jumlah desa sasaran pelaksanaan pendukung program P2WKSS dan PKK KB Kes</t>
  </si>
  <si>
    <t>Pembangunan Sumur Resapan</t>
  </si>
  <si>
    <t>Pembangunan Kantor Kecamatan Cileungsi</t>
  </si>
  <si>
    <t>Pemagaran Kantor Kecamatan Ciawi</t>
  </si>
  <si>
    <t>Pendidikan dan Pelatihan Non Formal</t>
  </si>
  <si>
    <t>Pengendalian Penyediaan Sarana Air Bersih dan Sanitasi Dasar Terutama Bagi Masyarakat Miskin</t>
  </si>
  <si>
    <t>Pembangunan Infrastruktur dan Prasarana Dasar di Lokasi Rusunawa Limusnunggal Kecamatan Cileungsi</t>
  </si>
  <si>
    <t>Pembangunan Sumur Resapan (Bantuan Keuangan Prov. DKI Jakarta Tahun 2013)</t>
  </si>
  <si>
    <t>Pemagaran Kantor Kecamatan Parung Panjang</t>
  </si>
  <si>
    <t>Jaringan Internet</t>
  </si>
  <si>
    <t>Orang Petugas Kebersihan</t>
  </si>
  <si>
    <t>Jenis Obat-Obatan</t>
  </si>
  <si>
    <t>Jenis Suku Cadang MPR</t>
  </si>
  <si>
    <t>Kali Pengisian tabung pemadam kebakaran</t>
  </si>
  <si>
    <t>Kali Pengisian tabung gas</t>
  </si>
  <si>
    <t>Dus</t>
  </si>
  <si>
    <t>orang petugas pengamanan Hari Raya</t>
  </si>
  <si>
    <t>Meja Meeting</t>
  </si>
  <si>
    <t>Kursi Kerja</t>
  </si>
  <si>
    <t>Kursi Tunggu</t>
  </si>
  <si>
    <t>Sofa</t>
  </si>
  <si>
    <t>Unit Meja Kerja</t>
  </si>
  <si>
    <t>Unit Kursi Aula</t>
  </si>
  <si>
    <t>Jumlah pengadaan peralatan kantor yang dilaksanakan</t>
  </si>
  <si>
    <t>Komputer/PC Built Up</t>
  </si>
  <si>
    <t>Printer Laser Mono</t>
  </si>
  <si>
    <t>Unit Laptop</t>
  </si>
  <si>
    <t>Lemari Besi Sliding</t>
  </si>
  <si>
    <t>Filing Cabinet</t>
  </si>
  <si>
    <t>AC 1,5 PK</t>
  </si>
  <si>
    <t>Unit Handy Talky</t>
  </si>
  <si>
    <t>Unit Kamera Digital</t>
  </si>
  <si>
    <t>Unit Sigmat</t>
  </si>
  <si>
    <t>Unit Water Pass</t>
  </si>
  <si>
    <t>Unit Locker</t>
  </si>
  <si>
    <t>Unit Pesawat Telephone</t>
  </si>
  <si>
    <t>Unit Mesin Faximili</t>
  </si>
  <si>
    <t>Gedung Pusat</t>
  </si>
  <si>
    <t>Gedung</t>
  </si>
  <si>
    <t>Gedung UPT</t>
  </si>
  <si>
    <t>Unit Kendaraan Roda empat</t>
  </si>
  <si>
    <t>Unit Kendaraan Roda Dua</t>
  </si>
  <si>
    <t>Jumlah meubelair yang dipelihara</t>
  </si>
  <si>
    <t>Pemeliharaan Rutin/Berkala Peralatan Gedung Kantor</t>
  </si>
  <si>
    <t>Mesin Tik</t>
  </si>
  <si>
    <t>Komputer</t>
  </si>
  <si>
    <t>Printer</t>
  </si>
  <si>
    <t>Pemeliharaan Rutin/Berkala Perlengkapan Gedung Kantor</t>
  </si>
  <si>
    <t>Lemari Arsip</t>
  </si>
  <si>
    <t>AC</t>
  </si>
  <si>
    <t>dokumen Laporan Akhir</t>
  </si>
  <si>
    <t>Jumlah Kantor Kecamatan yang dibangun</t>
  </si>
  <si>
    <t>Jumlah pekerjaan konstruksi bangunan yang direhabilitasi</t>
  </si>
  <si>
    <t>0025</t>
  </si>
  <si>
    <t>Rehabilitasi Rumah Dinas Camat Cibinong</t>
  </si>
  <si>
    <t>Pembangunan Kantor Kecamatan Jonggol</t>
  </si>
  <si>
    <t>Terlaksananya kegiatan Pembangunan Kantor 'Kecamatan Jonggol</t>
  </si>
  <si>
    <t>0027</t>
  </si>
  <si>
    <t>Rehabilitasi Kantor Kecamatan Jasinga</t>
  </si>
  <si>
    <t>Rehabilitasi Kantor Kecamatan Rumpin</t>
  </si>
  <si>
    <t>Rehabilitasi Kantor Kecamatan Ciomas</t>
  </si>
  <si>
    <t>Rehabilitasi Kantor Kelurahan Nanggewer Mekar</t>
  </si>
  <si>
    <t>Terlaksananya kegiatan Rehabilitasi Kantor Kelurahan Nanggewer Mekar</t>
  </si>
  <si>
    <t>0032</t>
  </si>
  <si>
    <t>0033</t>
  </si>
  <si>
    <t>Rehabilitasi Kantor Kelurahan Atang Sanjaya</t>
  </si>
  <si>
    <t>Terlaksananya Kegiatan Rehabilitasi Kantor Kelurahan Atang Sanjaya</t>
  </si>
  <si>
    <t>0034</t>
  </si>
  <si>
    <t>Pemagaran Kantor Kecamatan Tenjo</t>
  </si>
  <si>
    <t>Terlaksananya Kegiatan Pemagaran  Kantor Kecamatan Tenjo</t>
  </si>
  <si>
    <t>0035</t>
  </si>
  <si>
    <t>Terlaksananya Kegiatan Pemagaran Kantor Kecamatan Babakan Madang</t>
  </si>
  <si>
    <t>0036</t>
  </si>
  <si>
    <t>Pemagaran Kantor Kelurahan Sukahati</t>
  </si>
  <si>
    <t>Terlaksananya Kegiatan Pemgaran kantor Kelurahan Sukahati</t>
  </si>
  <si>
    <t>0037</t>
  </si>
  <si>
    <t>0038</t>
  </si>
  <si>
    <t>Optimalisasi Kantor Kecamatan Gunung Putri</t>
  </si>
  <si>
    <t>Terlaksananya Kegiatan Pembangunan Kantor Kecamatan Gunung Putri</t>
  </si>
  <si>
    <t>0039</t>
  </si>
  <si>
    <t>Optimalisasi Kantor Kelurahan Ciriung</t>
  </si>
  <si>
    <t>Terlaksananya Kegiatan Pembangunan Kantor Kelurahan Ciriung</t>
  </si>
  <si>
    <t>0040</t>
  </si>
  <si>
    <t>Pembangunan Sarana dan Prasarana Penunjang Kantor Kecamatan Cileungsi</t>
  </si>
  <si>
    <t>Terlaksananya Kegiatan Pembangunan Kantor Kecamatan Cileungsi</t>
  </si>
  <si>
    <t>0041</t>
  </si>
  <si>
    <t>Pembangunan Gedung Serbaguna Kecamatan Nanggung</t>
  </si>
  <si>
    <t>Terlaksananya Kegiatan Pembangunan Kantor Kecamatan Nanggung</t>
  </si>
  <si>
    <t>0042</t>
  </si>
  <si>
    <t>Rehabilitasi Gedung Aula Polres Bogor</t>
  </si>
  <si>
    <t>Terlaksananya Kegiatan Rehabilitasi Gedung Aula Polres Bogor</t>
  </si>
  <si>
    <t>0043</t>
  </si>
  <si>
    <t>Terlaksananya Kegiatan Rehabilitasi Gedung Serbaguna Kejaksaan Negeri Cibinong</t>
  </si>
  <si>
    <t>0044</t>
  </si>
  <si>
    <t>Pembangunan Kantor Kecamatan Cigudeg</t>
  </si>
  <si>
    <t>Rehabilitasi Rumah Dinas Camat Rumpin</t>
  </si>
  <si>
    <t>Pembangunan Kantor Kecamatan Parung</t>
  </si>
  <si>
    <t>Terlaksananya Kegiatan Pembangunan Kantor Kecamatan Parung</t>
  </si>
  <si>
    <t>Pembangunan Kantor Kecamatan Ciseeng</t>
  </si>
  <si>
    <t>Pengadaan Pakaian Dinas Beserta Perlengkapannya</t>
  </si>
  <si>
    <t>Pakaian Batik</t>
  </si>
  <si>
    <t>Stel</t>
  </si>
  <si>
    <t>Pakaian Olahraga</t>
  </si>
  <si>
    <t>Pakaian Korpri</t>
  </si>
  <si>
    <t>Petugas Keamanan</t>
  </si>
  <si>
    <t>Petugas Cleaning Service</t>
  </si>
  <si>
    <t>Petugas Taman</t>
  </si>
  <si>
    <t>Terselenggaranya Kegiatan Sinergitas Bagi Pegawai DTBP</t>
  </si>
  <si>
    <t>DPA 2014</t>
  </si>
  <si>
    <t>RKA Perubahan 2014</t>
  </si>
  <si>
    <t>Buku DPA Perubahan 2014</t>
  </si>
  <si>
    <t>DPA Perubahan 2014</t>
  </si>
  <si>
    <t>PRA RKA 2015</t>
  </si>
  <si>
    <t>RKA 2015</t>
  </si>
  <si>
    <t>Laporan RFK</t>
  </si>
  <si>
    <t>Laporan Penanggung Jawaban Bupati</t>
  </si>
  <si>
    <t>Jumlah Penginput Data</t>
  </si>
  <si>
    <t>Pembangunan Sistem Informasi Data</t>
  </si>
  <si>
    <t>Tersedianya Sistem Informasi Data</t>
  </si>
  <si>
    <t>Sistem</t>
  </si>
  <si>
    <t>CD</t>
  </si>
  <si>
    <t>Buku Saku</t>
  </si>
  <si>
    <t>Jumlah Dokumen Petunjuk Teknis dan Pedoman Pelaksanaan</t>
  </si>
  <si>
    <t>Jumlah Dokumen Draft SK Bupati Penetapan Desa Sasaran</t>
  </si>
  <si>
    <t xml:space="preserve">Jumlah Dokumen Laporan </t>
  </si>
  <si>
    <t>Jumlah Dokumen Hasil Pengawasan Bangunan Dalam Kawasan Perumahan</t>
  </si>
  <si>
    <t>Profil Perumahan Kawasan Gunung Putri,Cileungsi dan Jonggol</t>
  </si>
  <si>
    <t>Tersusunnya Dokumen Profil Pembangunan Perumahan di Kecamatan Gunungputri, Cileungsi dan Jonggol</t>
  </si>
  <si>
    <t>Album Peta</t>
  </si>
  <si>
    <t>Peta</t>
  </si>
  <si>
    <t>Pendataan Kawasan Permukiman di Kabupaten Bogor</t>
  </si>
  <si>
    <t>Tersambungnya Jaringan Listrik dan Air</t>
  </si>
  <si>
    <t>Lokasi Rusunawa Desa Limusnunggal</t>
  </si>
  <si>
    <t>Pembangunan area parkir dan sarana penunjangnya di Lokasi Rusunawa Limusnunggal Kecamatan Cileungsi</t>
  </si>
  <si>
    <t>Terbangunnya Prasarana Dasar di Lokasi Rusunawa</t>
  </si>
  <si>
    <t>Area Parkir dan Penunjangnya</t>
  </si>
  <si>
    <t>Bantuan Teknis Penilaian Bangunan</t>
  </si>
  <si>
    <t>Jumlah  wilayah yang dilakukan pengendalian bangunan non perumahan</t>
  </si>
  <si>
    <t>Papan</t>
  </si>
  <si>
    <t>UPT</t>
  </si>
  <si>
    <t>Pendataan Bangunan Liar diatas Daerah Aliran Sungai ( DAS )</t>
  </si>
  <si>
    <t xml:space="preserve">Kecamatan </t>
  </si>
  <si>
    <t>Pengkajian Dokumen Rencana Teknis ( PDRT )</t>
  </si>
  <si>
    <t>Penyusunan Rancangan Petunjuk Pelaksanaan Pengawasan Bangunan Non Perumahan</t>
  </si>
  <si>
    <t xml:space="preserve">Tersusunnya Naskah Rancangan Petunjuk Pellaksanaan dan Petunjuk Teknis Pengawasan Bangunan Non Perumahan </t>
  </si>
  <si>
    <t>Penyusunan Rancangan Peraturan Bupati tentang Sertifikasi Laik Fungsi (SLF)</t>
  </si>
  <si>
    <t>Tersusunnya Naskah Rancangan Petunjuk Pelaksanaan</t>
  </si>
  <si>
    <t>Penyusunan Rancangan Peraturan Bupati tentang Pendataan Bangunan</t>
  </si>
  <si>
    <t>Penyusunan Rencana Tata Bangunan dan Lingkungan (RTBL) kawasan Cibinong</t>
  </si>
  <si>
    <t>Tersusunnya RTBL Kawasan Cibinong</t>
  </si>
  <si>
    <t>Terbangunnya Sumur Resapan</t>
  </si>
  <si>
    <t>Pendataan Bangunan Hotel dan Villa di Kawasan Puncak</t>
  </si>
  <si>
    <t>Jumlah pendataan bangunan yang diidentifikasi bangunan Hotel dan Villa Sebagai Potensi Retribusi IMB Kawasan Puncak</t>
  </si>
  <si>
    <t>Penyusunan Sistem Data Base Pengesahan Dokumen Rencana Teknis</t>
  </si>
  <si>
    <t xml:space="preserve">Terciptanya Data Base Pengesahan Dokumen Rencana Teknis Secara Digital </t>
  </si>
  <si>
    <t>Sistem Data Base</t>
  </si>
  <si>
    <t>Pengendalian Pembangunan Lingkungan Permukiman Perdesaan ( Rehabilitasi Rumah Tidak Layak Huni )</t>
  </si>
  <si>
    <t>Jumlah Penyelenggaraan Administrasi Kegiatan</t>
  </si>
  <si>
    <t>Bulan</t>
  </si>
  <si>
    <t>Jumlah Laporan Akhir Pelaksanaan RTLH</t>
  </si>
  <si>
    <t>Jumlah Laporan Akhir Pelaksanaan Kegiatan</t>
  </si>
  <si>
    <t>Jumlah Dokumen KAK</t>
  </si>
  <si>
    <t>Jumlah Waktu Penyelenggaraan Administrasi Kegiatan</t>
  </si>
  <si>
    <t>Jumlah Dokumen Laporan Akhir Kegiatan</t>
  </si>
  <si>
    <t>Jumlah Distribusi Bahan Baku Bangunan</t>
  </si>
  <si>
    <t>Kali Distribusi</t>
  </si>
  <si>
    <t xml:space="preserve">Unit Laser Meteran </t>
  </si>
  <si>
    <t>Unit Laser Meter (Alat Uji Ketinggian Gedung )</t>
  </si>
  <si>
    <t>unit</t>
  </si>
  <si>
    <t>PADA AWAL TAHUN PERENCANAAN (2013)</t>
  </si>
  <si>
    <t>Terwujudnya</t>
  </si>
  <si>
    <t>aparatur</t>
  </si>
  <si>
    <t xml:space="preserve">Terwujudnya </t>
  </si>
  <si>
    <t>Terlaksananya pengelolaan pengendalian dan pengawasan bangunan di kawasan perumahan dan non perumahan</t>
  </si>
  <si>
    <t>Rasio Bangunan ber-IMB per satuan bangunan</t>
  </si>
  <si>
    <t>Rasio rumah layak huni</t>
  </si>
  <si>
    <t>kali Pengajian</t>
  </si>
  <si>
    <t>kali senam</t>
  </si>
  <si>
    <t xml:space="preserve">kali </t>
  </si>
  <si>
    <t>PHL</t>
  </si>
  <si>
    <t>Buku DPA 2014-2018</t>
  </si>
  <si>
    <t>Buku RKA Perubahan 2014-2018</t>
  </si>
  <si>
    <t>Buku PRA RKA 2014-2018</t>
  </si>
  <si>
    <t>Buku RKA 2014-2018</t>
  </si>
  <si>
    <t>DPA 2015</t>
  </si>
  <si>
    <t>RKA Perubahan 2015</t>
  </si>
  <si>
    <t>PRA RKA 2016</t>
  </si>
  <si>
    <t>RKA 2016</t>
  </si>
  <si>
    <t>DPA Perubahan 2015</t>
  </si>
  <si>
    <t>DPA 2013-2018</t>
  </si>
  <si>
    <t>RKAP 2013-2018</t>
  </si>
  <si>
    <t>DPAP 2013-2018</t>
  </si>
  <si>
    <t>Pra RKA 2013-2018</t>
  </si>
  <si>
    <t xml:space="preserve"> RKA 2013-2018</t>
  </si>
  <si>
    <t>Dokumen Renja</t>
  </si>
  <si>
    <t>Dokumen Renstra</t>
  </si>
  <si>
    <t>dokuen</t>
  </si>
  <si>
    <t>Unit bangunan</t>
  </si>
  <si>
    <t>berkas</t>
  </si>
  <si>
    <t>Dokumen Teknis/berkas target retribusi</t>
  </si>
  <si>
    <t>Jumlah Lokasi Sasaran Rehabilitasi RTLH</t>
  </si>
  <si>
    <t>Rasio rumah layak</t>
  </si>
  <si>
    <t>Rasio permukiman</t>
  </si>
  <si>
    <t>layak huni</t>
  </si>
  <si>
    <t>Program Pembangunan</t>
  </si>
  <si>
    <t>Infrastruktur Perdesaan</t>
  </si>
  <si>
    <t>Meningkatnya</t>
  </si>
  <si>
    <t>jumlah rumah</t>
  </si>
  <si>
    <t>layak huni dan</t>
  </si>
  <si>
    <t>berkurangnya</t>
  </si>
  <si>
    <t>kumuh</t>
  </si>
  <si>
    <t>Rasio permukiman layak</t>
  </si>
  <si>
    <t>%</t>
  </si>
  <si>
    <t>Bidang</t>
  </si>
  <si>
    <t>dan</t>
  </si>
  <si>
    <t>Pemukiman</t>
  </si>
  <si>
    <t>KONDISI KINERJA PADA AKHIR PERIODE RENSTRA SKPD (2018)</t>
  </si>
  <si>
    <t>bangunan dan</t>
  </si>
  <si>
    <t>Terlaksananya</t>
  </si>
  <si>
    <t>peningkatan</t>
  </si>
  <si>
    <t>Persentase luas</t>
  </si>
  <si>
    <t>pemukiman yang</t>
  </si>
  <si>
    <t>Program Lingkungan Sehat</t>
  </si>
  <si>
    <t>Persentase luas pemukiman</t>
  </si>
  <si>
    <t>yang tertata</t>
  </si>
  <si>
    <t>pertanggungjawaban</t>
  </si>
  <si>
    <t>kinerja dan</t>
  </si>
  <si>
    <t>keuangan SKPD</t>
  </si>
  <si>
    <t>Program Peningkatan</t>
  </si>
  <si>
    <t>Pengembangan Sistem</t>
  </si>
  <si>
    <t>Bidang Jasa Konstruksi</t>
  </si>
  <si>
    <t>kelancaran</t>
  </si>
  <si>
    <t>Tahun</t>
  </si>
  <si>
    <t>Program Peningkatan Sarana</t>
  </si>
  <si>
    <t>dan Prasarana Aparatur</t>
  </si>
  <si>
    <t>Program Peningkatan Kapasitas</t>
  </si>
  <si>
    <t>Sumber Daya Aparatur</t>
  </si>
  <si>
    <t xml:space="preserve">Jumlah Kecamatan yang dilakukan Penataan Infrastruktur di Kawasan Kumuh perkotaan </t>
  </si>
  <si>
    <t>Pembangunan Kantor Kecamatan Sukajaya</t>
  </si>
  <si>
    <t>Pembangunan Kantor Kecamatan Cariu</t>
  </si>
  <si>
    <t>sistem</t>
  </si>
  <si>
    <t>Meja Kerja</t>
  </si>
  <si>
    <t xml:space="preserve">Meja Kerja Staf </t>
  </si>
  <si>
    <t>Rehabilitasi Rumah Dinas Camat Gunung Putri</t>
  </si>
  <si>
    <t>Rehabilitasi Rumah Dinas Camat Bojonggede</t>
  </si>
  <si>
    <t>Rehabilitasi Rumah Dinas Camat Tenjolaya</t>
  </si>
  <si>
    <t>dus</t>
  </si>
  <si>
    <t>Kumuh</t>
  </si>
  <si>
    <t>Kegiatan penunjang operasional UPT Rusunawa Limusnunggal Kecamatan Cileungsi</t>
  </si>
  <si>
    <t>Jaringan Air</t>
  </si>
  <si>
    <t>Jaringan Listrik</t>
  </si>
  <si>
    <t>Jumlah Kebutuhan Air dan Listrik</t>
  </si>
  <si>
    <t>Orang petugas kebersihan</t>
  </si>
  <si>
    <t>Jenis alat kebersihan</t>
  </si>
  <si>
    <t>Jumlah tenaga jasa pelayanan kebersihan</t>
  </si>
  <si>
    <t>Orang petugas keamanan</t>
  </si>
  <si>
    <t>Jumlah petugas piket keamanan kantor, hari Raya Keagamaan dan Tahun Baru</t>
  </si>
  <si>
    <t>unit Komputer</t>
  </si>
  <si>
    <t>unit Printer</t>
  </si>
  <si>
    <t>Pembangunan Kantor Kecamatan Parung Panjang</t>
  </si>
  <si>
    <t>Pembangunan Kantor Kecamatan Citeureup</t>
  </si>
  <si>
    <t>Pembangunan Kantor Kecamatan Kemang</t>
  </si>
  <si>
    <t>Pembangunan Kantor Kecamatan Sukaraja</t>
  </si>
  <si>
    <t>Terlaksananya Kegiatan Pembangunan Kantor Kecamatan Parung Panjang</t>
  </si>
  <si>
    <t>Rehabilitasi Rumah Dinas Camat Nanggung</t>
  </si>
  <si>
    <t>Rehabilitasi Rumah Dinas Camat Tenjo</t>
  </si>
  <si>
    <t>Terlaksananya Kegiatan Rehabilitasi Rumah Dinas Camat Rumpin</t>
  </si>
  <si>
    <t>Penyediaan Jasa Komunikasi, Sumber Daya Air dan Listrik</t>
  </si>
  <si>
    <t>Cakupan Lingkungan yang</t>
  </si>
  <si>
    <t>sehat dan aman yang</t>
  </si>
  <si>
    <t>didukung Prasarana, sarana</t>
  </si>
  <si>
    <t>dan Utilitas Umum (PSU)</t>
  </si>
  <si>
    <t>Cakupan Ketersediaan</t>
  </si>
  <si>
    <t>Cakupan Layanan Rumah</t>
  </si>
  <si>
    <t>Layak Huni Yang terjangkau</t>
  </si>
  <si>
    <t>Penyusunan Rencana Tata Bangunan dan Lingkungan (RTBL) Ruas Daralon - Kandang Roda</t>
  </si>
  <si>
    <t>Penyusunan Rencana Tata Bangunan dan Lingkungan (RTBL) Ruas Perempatan PDAM - Bojong Depok Baru</t>
  </si>
  <si>
    <t>Jumlah Dokumen RTBL Ruas Perempatan PDAM - Bojong Depok Baru</t>
  </si>
  <si>
    <t>Penyusunan Rencana Tata Bangunan dan Lingkungan (RTBL) Ruas Bojong Depok Baru - Pomad</t>
  </si>
  <si>
    <t>Jumlah Dokumen RTBL Ruas Bojong Depok Baru - Pomad</t>
  </si>
  <si>
    <t>Jumlah Dokumen RTBL Ruas Pomad - Batas Kota</t>
  </si>
  <si>
    <t>Penyusunan Rencana Tata Bangunan dan Lingkungan (RTBL) Poros Tengah Timur KM 0 -5</t>
  </si>
  <si>
    <t>Jumlah Dokumen RTBL Poros Tengah Timur KM 0 -5</t>
  </si>
  <si>
    <t>Penyusunan Rencana Tata Bangunan dan Lingkungan (RTBL) Ruas Pomad - Batas Kota</t>
  </si>
  <si>
    <t>Bebas Rumah Tidak Layak</t>
  </si>
  <si>
    <t>Huni (RTLH)</t>
  </si>
  <si>
    <t>Mendorong Terbangunnya Cibinong Raya sebagai Pusat Kegiatan Wilayah (PKW)</t>
  </si>
  <si>
    <t>- Tersedianya dokumen  RTBL</t>
  </si>
  <si>
    <t>Penyusunan Rencana Tata Bangunan dan Lingkungan (RTBL) Ruas Kandang Roda - Ciluar</t>
  </si>
  <si>
    <t>Jumlah Pakaian Kerja untuk Petugas Kebersihan dan Keamanan</t>
  </si>
  <si>
    <t>Orang Petugas</t>
  </si>
  <si>
    <t>orang petugas</t>
  </si>
  <si>
    <t>Penyusunan Rencana Tata Bangunan dan Lingkungan (RTBL) Ruas Kandang Roda -Alternatif Sentul</t>
  </si>
  <si>
    <t>Jasa administrasi kegiatan/PHL</t>
  </si>
  <si>
    <t>jenis</t>
  </si>
  <si>
    <t>Pembangunan Kantor Pemekaran Kelurahan Pabuaran</t>
  </si>
  <si>
    <t>Terlaksananya Kegiatan Pembangunan Kantor Pemekaran Kelurahan Pabuaran</t>
  </si>
  <si>
    <t>Revitalisasi Kantor Kelurahan Cisarua</t>
  </si>
  <si>
    <t>Terlaksananya Kegiatan Revitalisasi Kantor Kelurahan Cisarua</t>
  </si>
  <si>
    <t>Rehabilitasi Gedung Serbaguna Kecamatan Caringin</t>
  </si>
  <si>
    <t>Jumlah petugas PHL Jasa Administrasi dan Teknis Kegiatan</t>
  </si>
  <si>
    <t>unit HT</t>
  </si>
  <si>
    <t>Handy Talky (HT)</t>
  </si>
  <si>
    <t>011</t>
  </si>
  <si>
    <t>012</t>
  </si>
  <si>
    <t>013</t>
  </si>
  <si>
    <t>Penyusunan Rancangan Peraturan Bupati tentang Pengelolaan Rusunawa dan Rancangan Peraturan Bupati tentang Tarif Sewa Rusunawa</t>
  </si>
  <si>
    <t>Penyusunan Rancangan Peraturan Bupati tentang Perumahan dan Prasarana, Sarana dan Utilitas Perumahan</t>
  </si>
  <si>
    <t>Jumlah Sistem Informasi Perumahan</t>
  </si>
  <si>
    <t>Jumlah Dokumen Rancangan Peraturan Bupati</t>
  </si>
  <si>
    <t>Pengawasan Bangunan di Wilayah UPT Pengawas Bangunan I</t>
  </si>
  <si>
    <t>Pengkajian Dokumen Rencana Teknis Rumah Tinggal di Wilayah UPT Pengawas Bangunan I</t>
  </si>
  <si>
    <t>Pengawasan Bangunan di Wilayah UPT Pengawas Bangunan II</t>
  </si>
  <si>
    <t>Pengkajian Dokumen Rencana Teknis Rumah Tinggal di Wilayah UPT Pengawas Bangunan II</t>
  </si>
  <si>
    <t>Pengawasan Bangunan di Wilayah UPT Pengawas Bangunan III</t>
  </si>
  <si>
    <t>Pengkajian Dokumen Rencana Teknis Rumah Tinggal di Wilayah UPT Pengawas Bangunan III</t>
  </si>
  <si>
    <t>Bidang Tata Bangunan dan UPT Pengawas Bangunan</t>
  </si>
  <si>
    <t>UPT Pengawas Bangunan Wilayah I</t>
  </si>
  <si>
    <t>UPT Pengawas Bangunan Wilayah II</t>
  </si>
  <si>
    <t>UPT Pengawas Bangunan Wilayah III</t>
  </si>
  <si>
    <t>set</t>
  </si>
  <si>
    <t>Layar Proyektor</t>
  </si>
  <si>
    <t>AC 2,5 PK</t>
  </si>
  <si>
    <t>CCTV</t>
  </si>
  <si>
    <t>paket</t>
  </si>
  <si>
    <t>Pesawat RIG</t>
  </si>
  <si>
    <t>Teodolite</t>
  </si>
  <si>
    <t>Alat Uji Beton (Hammer Test)</t>
  </si>
  <si>
    <t>Pembangunan Jalan Lingkungan Perkotaan</t>
  </si>
  <si>
    <t>Pendampingan Pengembangan Kawasan Permukiman</t>
  </si>
  <si>
    <t>kegiatan</t>
  </si>
  <si>
    <t>014</t>
  </si>
  <si>
    <t>Penyusunan Community Action Plan (Rencana Perumahan dan Pemukiman/CAP-RPP)</t>
  </si>
  <si>
    <t>Jumlah waktu penyelenggaraan administrasi kegiatan</t>
  </si>
  <si>
    <t>Jumlah dokumen CAP-RPP</t>
  </si>
  <si>
    <t>bulan</t>
  </si>
  <si>
    <t>pelaksanaan</t>
  </si>
  <si>
    <t>persyaratan teknis</t>
  </si>
  <si>
    <t>Meningkatkan sarana</t>
  </si>
  <si>
    <t>dan prasarana dasar</t>
  </si>
  <si>
    <t>(RTLH)</t>
  </si>
  <si>
    <t>Penyusunan Rancangan Peraturan  Bupati tentang Rehabilitasi Rumah Tidak Layak Huni di Kabupaten Bogor</t>
  </si>
  <si>
    <t>Jumlah dokumen rancangan Peraturan Bupati</t>
  </si>
  <si>
    <t xml:space="preserve">Fasilitasi Penilaian Lahan Akibat Bencana Alam </t>
  </si>
  <si>
    <t>Jumlah dokumen penilaian lahan</t>
  </si>
  <si>
    <t>Kulkas</t>
  </si>
  <si>
    <t>RehabilitasiKantor Kejaksaan Kejaksaan Negeri Cibinong</t>
  </si>
  <si>
    <t>Disiplin Aparatur</t>
  </si>
  <si>
    <t>Pengelolaan Data Hasil Pengawasan Bangunan Non Perumahan Berbasis Digital</t>
  </si>
  <si>
    <t>bangunan</t>
  </si>
  <si>
    <t>Meningkatkan</t>
  </si>
  <si>
    <t>kualitas kegiatan</t>
  </si>
  <si>
    <t>penunjang</t>
  </si>
  <si>
    <t>Program Pelayanan</t>
  </si>
  <si>
    <t>Administrasi Perkantoran</t>
  </si>
  <si>
    <t>Pelaporan Capaian Kinerja</t>
  </si>
  <si>
    <t>dan Keuangan</t>
  </si>
  <si>
    <t>kualitas bangunan</t>
  </si>
  <si>
    <t>dan lingkungan</t>
  </si>
  <si>
    <t>pemukiman sesuai</t>
  </si>
  <si>
    <t>dengan fungsi dan</t>
  </si>
  <si>
    <t>kualitas</t>
  </si>
  <si>
    <t>lingkungan</t>
  </si>
  <si>
    <t>tertata</t>
  </si>
  <si>
    <t>Cakupan</t>
  </si>
  <si>
    <t>Lingkungan yang</t>
  </si>
  <si>
    <t>sehat dan aman</t>
  </si>
  <si>
    <t>yang didukung</t>
  </si>
  <si>
    <t>Prasarana, sarana</t>
  </si>
  <si>
    <t>dan Utilitas Umum</t>
  </si>
  <si>
    <t>(PSU)</t>
  </si>
  <si>
    <t>Meningkatkan tertib pelaksanaan pengendalian dan pengawasan bangunan di kawasan perumahan maupun non perumahan</t>
  </si>
  <si>
    <t>Lingkungan</t>
  </si>
  <si>
    <t>Bebas Rumah</t>
  </si>
  <si>
    <t>Tidak Layak Huni</t>
  </si>
  <si>
    <t>Ketersediaan</t>
  </si>
  <si>
    <t>Cakupan Layanan</t>
  </si>
  <si>
    <t>Yang terjangkau</t>
  </si>
  <si>
    <t>pemukiman</t>
  </si>
  <si>
    <t>Terpenuhinya</t>
  </si>
  <si>
    <t>prasarana</t>
  </si>
  <si>
    <t>dasar</t>
  </si>
  <si>
    <t>yang memadai</t>
  </si>
  <si>
    <t>Jumlah pekerjaan konstruksi pemagaran kantor kecamatan</t>
  </si>
  <si>
    <t>Pemagaran Kantor Kecamatan Babakan Madang</t>
  </si>
  <si>
    <t>Rehabilitasi Kantor Kelurahan Padasuka</t>
  </si>
  <si>
    <t>Pekerjaan Urugan Tanah, Turap, dan Pagar Pengadilan Negeri Cibinong</t>
  </si>
  <si>
    <t>Optimalisasi Kantor Kecamatan Jonggol</t>
  </si>
  <si>
    <t>Kajian Teknis Tim Ahli Bangunan Gedung</t>
  </si>
  <si>
    <t>Jumlah kendaraan dinas/operasional yang dibayar pajaknya</t>
  </si>
  <si>
    <t>Jumlah kebutuhan alat tulis kantor Dinas Tata Bangunan</t>
  </si>
  <si>
    <t>Jumlah buku per-UU, surat kabar dan majalah yang tersedia</t>
  </si>
  <si>
    <t xml:space="preserve"> Jumlah bahan logistik kantor yang tersedia</t>
  </si>
  <si>
    <t>Jumlah orang yang diberikan jamuan makanan dan minuman</t>
  </si>
  <si>
    <t>Jumlah kegiatan rapat-rapat koordinasi dan konsultasi ke</t>
  </si>
  <si>
    <t>Jumlah Jasa Tenaga Pendukung administrasi perkantoran</t>
  </si>
  <si>
    <t>Jenis dan Jumlah dokumen dan Arsip yang ditata</t>
  </si>
  <si>
    <t>Terwujudnya tertib administrasi kepegawaian</t>
  </si>
  <si>
    <t>Jumlah dokumen administrasi barang</t>
  </si>
  <si>
    <t>Terwujudnya keamanan dilingkungan kantor</t>
  </si>
  <si>
    <t>Belanja BBM 40 Kecamatan</t>
  </si>
  <si>
    <t>Air Galon (6 buah)</t>
  </si>
  <si>
    <t>Unit Televisi 40"</t>
  </si>
  <si>
    <t xml:space="preserve">Unit Laser Meteran digital </t>
  </si>
  <si>
    <t>Suku Cadang Mesin Potong Rumput</t>
  </si>
  <si>
    <t xml:space="preserve"> Unit Proyektor</t>
  </si>
  <si>
    <t>Kamera Digital</t>
  </si>
  <si>
    <t>Sound System</t>
  </si>
  <si>
    <t>Monitoring dan Bantuan Teknis Pembangunan/Rehabilitasi Gedung-Gedung Pemerintah</t>
  </si>
  <si>
    <t>Jumlah dokumen perencanaan</t>
  </si>
  <si>
    <t>Jumlah/luas gedung kantor yang dibangun</t>
  </si>
  <si>
    <t>Jumlah/luas rumah dinas yang direhab</t>
  </si>
  <si>
    <t>Jumlah/luas gedung kantor yang direvitalisasi</t>
  </si>
  <si>
    <t>Jumlah/luas gedung serbaguna yang direhab</t>
  </si>
  <si>
    <t>Jumlah/luas gedung kantor yang direhab</t>
  </si>
  <si>
    <t>Perencanaan Urugan Tanah, Turap, dan Pagar Pengadilan Negeri Cibinong</t>
  </si>
  <si>
    <t>Rehabilitasi Kantor Kelurahan Sukahati</t>
  </si>
  <si>
    <t>Unit gedung kantor</t>
  </si>
  <si>
    <t>Aplikasi Digital Panduan Teknis Jasa Konstruksi</t>
  </si>
  <si>
    <t>Jumlah dokumen aplikasi</t>
  </si>
  <si>
    <t>Aplikasi</t>
  </si>
  <si>
    <t>stel</t>
  </si>
  <si>
    <t>Bimbingan Teknis Kegiatan Rehabilitasi Rumah Tidak Layak Huni dan Tata Cara Pembangunan/Rehabilitasi Bangunan Pemerintahan Lingkup Kecamatan</t>
  </si>
  <si>
    <t>Jumlah dokumen laporan capaian kinerja dan keuangan kantor</t>
  </si>
  <si>
    <t>Jumlah dokumen laporan keuangan semesteran SKPD</t>
  </si>
  <si>
    <t>Jumlah dokumen laporan keuangan akhir tahun SKPD</t>
  </si>
  <si>
    <t>Jumlah dan jenis dokumen perencanaan anggaran</t>
  </si>
  <si>
    <t>Jumlah penyelenggaraan olahraga dan pengajian</t>
  </si>
  <si>
    <t>Jumlah dokumen administrasi keuangan program/kegiatan</t>
  </si>
  <si>
    <t>Jumlah dokumen Renja SKPD</t>
  </si>
  <si>
    <t>Buku Renja DTBP</t>
  </si>
  <si>
    <t>Kawasan Perumahan</t>
  </si>
  <si>
    <t>Sistem Informasi Perumahan di Kabupaten Bogor</t>
  </si>
  <si>
    <t>Jumlah data permukiman</t>
  </si>
  <si>
    <t>Jumlah lokasi sasaran penataan jalan lingkungan di</t>
  </si>
  <si>
    <t>objek</t>
  </si>
  <si>
    <t>Data Kepemilikan Bangunan Gedung Non Perumahan</t>
  </si>
  <si>
    <t>Desa/Kel</t>
  </si>
  <si>
    <t>Jumlah Dokumen Rencana Teknis</t>
  </si>
  <si>
    <t>Sumur resapan yang terbangun</t>
  </si>
  <si>
    <t>titik sumur resapan</t>
  </si>
  <si>
    <t>Jumlah dokumen teknis</t>
  </si>
  <si>
    <t xml:space="preserve">Pemasangan Identitas Rumah Hasil Rehabilitasi Rumah Tidak Layak Huni </t>
  </si>
  <si>
    <t>Jumlah unit RTLH dan kecamatan yang dilakukan rehabilitasi RTLH di Tahun 2015</t>
  </si>
  <si>
    <t>Tersusunnya Laporan Akhir Kegiatan</t>
  </si>
  <si>
    <t xml:space="preserve">Jumlah Dokumen DED yang disusun </t>
  </si>
  <si>
    <t>unit printer</t>
  </si>
  <si>
    <t>Jumlah dokumen</t>
  </si>
  <si>
    <t>DED Prototype Kantor Kelurahan</t>
  </si>
  <si>
    <t>Pemutakhiran Periodik Database Bangunan Gedung</t>
  </si>
  <si>
    <t>Software aplikasi</t>
  </si>
  <si>
    <t>Rehabilitasi Masjid Baitul Faizin</t>
  </si>
  <si>
    <t>Pembangunan Kantor Badan Narkotika Kabupaten</t>
  </si>
  <si>
    <t>unit bangunan gedung</t>
  </si>
  <si>
    <t>Pembangunan Gedung Kantor Bersama/Terpadu</t>
  </si>
  <si>
    <t>Jumlah dokumen hasil DED Gedung Kantor Bersama</t>
  </si>
  <si>
    <t xml:space="preserve">Penyusunan Renja </t>
  </si>
  <si>
    <t>Penyusunan Renstra</t>
  </si>
  <si>
    <t>Jumlah dokumen Renstra SKPD</t>
  </si>
  <si>
    <t>Buku Renstra</t>
  </si>
  <si>
    <t>Jumlah dokumen naskah akademis</t>
  </si>
  <si>
    <t>Jumlah dokumen Peraturan Daerah tentang Rumah Susun</t>
  </si>
  <si>
    <t>Jumlah Dokumen Rencana dan Pembangunan</t>
  </si>
  <si>
    <t>Dokumen RP3KP</t>
  </si>
  <si>
    <t>Kegiatan Pendukung Rusunawa Limusnunggal</t>
  </si>
  <si>
    <t>Jumlah rusun yang diberikan pelayanan administrasi</t>
  </si>
  <si>
    <t>Twinblok rusunawa</t>
  </si>
  <si>
    <t>Raperbup RTBL</t>
  </si>
  <si>
    <t>Penyusunan Rencana Tata Bangunan dan Lingkungan (RTBL) Ruas Tegar Beriman- Stadion Pakansari</t>
  </si>
  <si>
    <t>Jumlah Dokumen Rencana Tata Bangunan dan Lingkungan</t>
  </si>
  <si>
    <t>Pendukung Penataan Lingkungan Permukiman</t>
  </si>
  <si>
    <t>Identifikasi Kawasan Permukiman Kumuh</t>
  </si>
  <si>
    <t>Penyusunan DED Kawasan Permukiman Kumuh di Kecamatan Citeureup</t>
  </si>
  <si>
    <t>Penyusunan DED Kawasan Permukiman Kumuh di Kecamatan Cibinong</t>
  </si>
  <si>
    <t>Jumlah desa unggulan yang tertata</t>
  </si>
  <si>
    <t>Tersusunnya Identifikasi kawasan pemukiman kumuh di Kabupaten Bogor</t>
  </si>
  <si>
    <t xml:space="preserve"> Jumlah Dokumen DED yang disusun</t>
  </si>
  <si>
    <t>Penyediaan Jasa Surat Menyurat</t>
  </si>
  <si>
    <t xml:space="preserve">materai (6000) </t>
  </si>
  <si>
    <t xml:space="preserve"> materai (3000)</t>
  </si>
  <si>
    <t>Jumlah/luas gedung yang dibangun</t>
  </si>
  <si>
    <t>Peningkatan Mutu Kawasan Permukiman Kumuh</t>
  </si>
  <si>
    <t>Jumlah lokasi sasaran penataan kawasan permukiman</t>
  </si>
  <si>
    <t>Jumlah Dokumen yang dikaji Rencana Teknisnya</t>
  </si>
  <si>
    <t>PDRT</t>
  </si>
  <si>
    <t>Penyusunan Naskah Akademis Peyelenggaraan Perumahan dan Permukiman</t>
  </si>
  <si>
    <t>Monitoring, Evaluasi dan Pelaporan Pengawasan Bangunan Non Perumahan</t>
  </si>
  <si>
    <t>Jumlah data bangunan non perumahan</t>
  </si>
  <si>
    <t>Jumlah dokumen evaluasi dan pelaporan</t>
  </si>
  <si>
    <t>Pembaharuan Pendataan Dan Kepemilikan Bangunan Gedung</t>
  </si>
  <si>
    <t>Jumlah Data Kepemilikan Bangunan Gedung</t>
  </si>
  <si>
    <t xml:space="preserve">kecamatan </t>
  </si>
  <si>
    <t>Penataan dan Pembangunan Pedestrian Ruas Tegar Beriman - GOR Pakansari</t>
  </si>
  <si>
    <t>DED Penataan Pedestrian Kawasan Tegar Beriman</t>
  </si>
  <si>
    <t>Jumlah dokumen DED</t>
  </si>
  <si>
    <t>Terciptanya kawasan pedestrian yang tertata</t>
  </si>
  <si>
    <t>Penyusunan Rancangan Peraturan Bupati tentang IMBG, SLF, TABG, Pengkaji Teknis dan Pendataan Bangunan Gedung</t>
  </si>
  <si>
    <t>Penyusunan Rancangan Peraturan Bupati tentang Manajemen Penanggulangan Bahaya Kebakaran pada Bangunan Tinggi</t>
  </si>
  <si>
    <t>Jumlah Raperbup</t>
  </si>
  <si>
    <t>Raperbup</t>
  </si>
  <si>
    <t>kali distribusi</t>
  </si>
  <si>
    <t>Jumlah lokasi penerima PISEW</t>
  </si>
  <si>
    <t>Bimbingan Teknis Pembangunan Lingkungan Permukiman Perdesaan ( Rehabilitasi Rumah Tidak Layak Huni)</t>
  </si>
  <si>
    <t>Jumlah peserta bintek</t>
  </si>
  <si>
    <t>Jumlah Kecamatan yang dilakukan bimbingan teknis</t>
  </si>
  <si>
    <t>Proda APBD Kabupaten Bogor</t>
  </si>
  <si>
    <t>Persentase rumah tangga</t>
  </si>
  <si>
    <t>pengguna listrik (%)</t>
  </si>
  <si>
    <t>berkualitas</t>
  </si>
  <si>
    <t xml:space="preserve">PERUMAHAN </t>
  </si>
  <si>
    <t>Dinas Tata Bangunan dan Pemukkiman</t>
  </si>
  <si>
    <t>KONDISI KINERJA PADA AKHIR PERIODE RENSTRA SKPD (2016)</t>
  </si>
  <si>
    <t>Jenis rekening yang dibayarkan</t>
  </si>
  <si>
    <t>-Jumlah  petugas kebersihan yang dibiayai      -Jumlah alat kebersihan kantor yang tersedia</t>
  </si>
  <si>
    <t>stel seragam kerja lapangan</t>
  </si>
  <si>
    <t>kali penyedotan air kotor/ tinja</t>
  </si>
  <si>
    <t xml:space="preserve">Jenis barang cetakan </t>
  </si>
  <si>
    <t xml:space="preserve">Lembar fotocopy        </t>
  </si>
  <si>
    <t>buku laporang</t>
  </si>
  <si>
    <t>Buah spanduk</t>
  </si>
  <si>
    <t>Jumlah barang cetakan dan penggandaan yang tersedia</t>
  </si>
  <si>
    <t>Jumlah komponen instalasi listrik/penerangan bangunan kantor yang tersedia</t>
  </si>
  <si>
    <t>Jenis komponen</t>
  </si>
  <si>
    <t>Jumlah buku per-UU,surat kabar dan majalah yang tersedia</t>
  </si>
  <si>
    <t>eksemplar</t>
  </si>
  <si>
    <t>Jumlah bahan logistik kantor yang tersedia</t>
  </si>
  <si>
    <t>unit tabung pemadam kebakaran</t>
  </si>
  <si>
    <t xml:space="preserve">unit tabung gas (24 kali isi ulang)  </t>
  </si>
  <si>
    <t>unit air galon (264 kali isi ulang)</t>
  </si>
  <si>
    <t>orang, makan &amp; minum harian pegawai</t>
  </si>
  <si>
    <t xml:space="preserve">orang, makan &amp; minum rapat   </t>
  </si>
  <si>
    <t xml:space="preserve">orang, makan &amp; minum tamu  </t>
  </si>
  <si>
    <t>makan &amp; minum pegawai (pengajian, Buka puasa bersama dan Halal Bilhalal)</t>
  </si>
  <si>
    <t>Jumlah kegiatan rapat-rapat koordinasi dan konsultasi ke dalam dan luar daerah</t>
  </si>
  <si>
    <t xml:space="preserve">kali perjalanan dinas ke dalam daerah  </t>
  </si>
  <si>
    <t>kali perjalanan ke luar daerah</t>
  </si>
  <si>
    <t>Jumlah Jasa Tenaga Pendukung administrasi perkantoran yang tersedia</t>
  </si>
  <si>
    <t>orang pegawai honor tenaga kontrak</t>
  </si>
  <si>
    <t>orang pengelola kearsipan</t>
  </si>
  <si>
    <t xml:space="preserve">Jumlah dokumen administrasi kepegawaian yang dikelola:                     -DUK                                 -Kenaikan Gaji Berkala               -Naskah Kontrak Kerja         -Nominatif Pegawai                 -Kenaikan Pangkat                -DP3                               -Administrasi Identitas pegawai                                 -Pembinaan Pegawai             </t>
  </si>
  <si>
    <t>jenis dokumen Pengelolaan Barang</t>
  </si>
  <si>
    <t>Jumlah petugas keamanan kantor</t>
  </si>
  <si>
    <t>petugas piket kantor</t>
  </si>
  <si>
    <t>orang pegawai pengamanan hari raya, natal &amp; tahun baru</t>
  </si>
  <si>
    <t>Jumlah mebeleur yang tersedia</t>
  </si>
  <si>
    <t>Jumlah peralatan kantor yang tersedia</t>
  </si>
  <si>
    <t xml:space="preserve">unit Komputer/PC   </t>
  </si>
  <si>
    <t>Jumlah perlengkapan kantor yang tersedia</t>
  </si>
  <si>
    <t>unit lemari locker          -unit l</t>
  </si>
  <si>
    <t xml:space="preserve">unit lemari Besi sliding </t>
  </si>
  <si>
    <t xml:space="preserve">set sound system   </t>
  </si>
  <si>
    <t xml:space="preserve">unit mesin potong rumput gendong  </t>
  </si>
  <si>
    <t>unit scanner</t>
  </si>
  <si>
    <t>AC I PK</t>
  </si>
  <si>
    <t>Jumlah gedung yang terpelihara</t>
  </si>
  <si>
    <t>Pagar dan tanaman</t>
  </si>
  <si>
    <t>Jumlah Kendaraan Dinas/Operasional  yang terpelihara</t>
  </si>
  <si>
    <t>Unit kendaraan roda 4</t>
  </si>
  <si>
    <t>Unit kendaraan roda 2</t>
  </si>
  <si>
    <t xml:space="preserve">unit meja kerja  </t>
  </si>
  <si>
    <t>unit kursi kerja</t>
  </si>
  <si>
    <t>Jumlah peralatan kantor yang terpelihara</t>
  </si>
  <si>
    <t>kali printer</t>
  </si>
  <si>
    <t>kalo komputer</t>
  </si>
  <si>
    <t>Jumlah perlengkapan kantor  yang dipelihara</t>
  </si>
  <si>
    <t xml:space="preserve">kali Pemeliharaan AC  </t>
  </si>
  <si>
    <t xml:space="preserve">kali Perbaikan Lemari Besi &amp; filling cabinet     </t>
  </si>
  <si>
    <t xml:space="preserve">kali Service mesin potong rumput   </t>
  </si>
  <si>
    <t xml:space="preserve">kali Pemeliharaan Alat-alat studio   </t>
  </si>
  <si>
    <t>Pemeliharaan mesin fotocopy</t>
  </si>
  <si>
    <t>Jumlah dokumen hasil monitoring</t>
  </si>
  <si>
    <t>Penyusunan Rancangan Petunjuk Pelaksanaan Pembangunan Bangunan Gedung Negara</t>
  </si>
  <si>
    <t>Jumlah dokumen hasil DED Prototype</t>
  </si>
  <si>
    <t>Jumlah/luas bangunan pagar</t>
  </si>
  <si>
    <t>Bangunan pagar</t>
  </si>
  <si>
    <t>Jumlah pakaian kerja lapangan untuk petugas keamanan, taman dan cleaning service</t>
  </si>
  <si>
    <t>Orang Jasa Administrasi Kegiatan</t>
  </si>
  <si>
    <t>Jumlah pakaian dinas beserta perlengkapannya yang disediakan</t>
  </si>
  <si>
    <t>Bimbingan Teknis Implementasi Peraturan Perundang-undangan</t>
  </si>
  <si>
    <t>kali  Penceramah</t>
  </si>
  <si>
    <t>kali Instruktur Senam</t>
  </si>
  <si>
    <t xml:space="preserve">Buku </t>
  </si>
  <si>
    <t>Jumlah dokumen hasil monitoring dan evaluasi program dan kegiatan</t>
  </si>
  <si>
    <t>Jumlah publikasi media yang terselenggara</t>
  </si>
  <si>
    <t>PSU perumahan</t>
  </si>
  <si>
    <t>Jumlah verifikasi PSU Perumahan</t>
  </si>
  <si>
    <t>Jumlah Perumahan yang dikendalikan dan diawasi</t>
  </si>
  <si>
    <t>kawasan perumahan</t>
  </si>
  <si>
    <t>Jumlah kecamatan yang dipetakan</t>
  </si>
  <si>
    <t xml:space="preserve">Pemetaan Perumahan </t>
  </si>
  <si>
    <t>Revisi Peraturan Daerah Kabupaten Bogor Nomor 10 Tahun 2005 tentang Rumah Susun</t>
  </si>
  <si>
    <t>Penyusunan Revisi Rencana Pembangunan dan Pengembangan Kawasan Perumahan Kabupaten Bogor</t>
  </si>
  <si>
    <t>Terlaksananya perencanaan urugan tanah, turap, dan pagar Pengadilan Negeri Cibinong</t>
  </si>
  <si>
    <t>Jumlah kecamatan yang dilakukan pendataan villa, hotel dan restoran</t>
  </si>
  <si>
    <t>Kecamatan (Cijeruk, Caringin, Cigombong)</t>
  </si>
  <si>
    <t>Jumlah lokasi kegiatan pembebasan dan penilaian/penaksiran bangunan</t>
  </si>
  <si>
    <t>lokasi kegiatan pembebasan bangunan dan kegiatan penilaian/ penaksiran bangunan</t>
  </si>
  <si>
    <t>Jumlah bangunan yang dilakukan pengawasan</t>
  </si>
  <si>
    <t>Jumlah bangunan hasil pengawasan yang dilakukan pengolahan data</t>
  </si>
  <si>
    <t>Jumlah hasil Kajian Teknis Tim Ahli Bangunan Gedung (TABG) untuk Rekomendasi Ketinggian Bangunan(RKB); Pengesahan Dokumen Rencana Teknis(PDRT);Sertifikat Laik Fungsi(SLF)</t>
  </si>
  <si>
    <t>RKB, PDRT, SLF</t>
  </si>
  <si>
    <t xml:space="preserve">Dokumen RTBL </t>
  </si>
  <si>
    <t>Jumlah dokumen laporan</t>
  </si>
  <si>
    <t>laporan</t>
  </si>
  <si>
    <t>dokumen teknis</t>
  </si>
  <si>
    <t>Buku Laporan Mingguan &amp; Bulanan</t>
  </si>
  <si>
    <t>Penyusunan Rencana Tata Bangunan dan Lingkungan (RTBL) Ruas Kandang Roda - Stadion Pakansari</t>
  </si>
  <si>
    <t>1 Raperbup yang disahlan menjadi Perbup</t>
  </si>
  <si>
    <t>Perbub</t>
  </si>
  <si>
    <t>Stell pakaian batik</t>
  </si>
  <si>
    <t>Stell pakaian olahraga</t>
  </si>
  <si>
    <t>pasang sepatu olahraga</t>
  </si>
  <si>
    <t>stell PDH Warna Kaki</t>
  </si>
  <si>
    <t>stell PDH</t>
  </si>
  <si>
    <t>Meningkatnya kapasitas Kemampuan Fasilitator dalam pendampinganPembangunanRehabilitasi Rumah Tidak LayakHuni  di Kecamatan</t>
  </si>
  <si>
    <t xml:space="preserve">Fasilitator Pendamping Pelaksanaan Rehab RTLH  </t>
  </si>
  <si>
    <t>Jumlah lokasi penerima PNPM Mandiri</t>
  </si>
  <si>
    <t>Pendukung Program Pembangunan Infrastruktur Perdesaan (PNPM Mandiri PPIP)</t>
  </si>
  <si>
    <t>Pendamping Program Bantuan Stimulan Perumahan Swadaya (BSPS)</t>
  </si>
  <si>
    <t>Jumlah lokasi penerima program BSPS</t>
  </si>
  <si>
    <t>Lokasi (Kel.Pabuaran Kec.Cibinong)</t>
  </si>
  <si>
    <t xml:space="preserve">jenis rekening yang dibayarkan </t>
  </si>
  <si>
    <t>Jumlah benda-benda pos yang tersedia</t>
  </si>
  <si>
    <t xml:space="preserve">Jumlah kendaraan dinas/operasional yang dibayar pajaknya </t>
  </si>
  <si>
    <t>- Jumlah  petugas kebersihan yang dibiayai
- Jumlah alat kebersihan kantor yang tersedia</t>
  </si>
  <si>
    <t xml:space="preserve">Orang Petugas Kebersihan </t>
  </si>
  <si>
    <t>Jenis Alat Kebersihan</t>
  </si>
  <si>
    <t xml:space="preserve">  Stel Seragam Kerja Lapangan</t>
  </si>
  <si>
    <t xml:space="preserve">Jumlah alat tulis kantor yang tersedia </t>
  </si>
  <si>
    <t>Jenis ATK</t>
  </si>
  <si>
    <t>buah Spanduk</t>
  </si>
  <si>
    <t>orang mamin harian pegawai</t>
  </si>
  <si>
    <t xml:space="preserve">orang mamin rapat   </t>
  </si>
  <si>
    <t xml:space="preserve">orang mamin tamu  </t>
  </si>
  <si>
    <t>Penyediaan Jasa Tenaga Petugas Lapangan (non PNS)</t>
  </si>
  <si>
    <t>Jumlah tenaga pendukung Lapangan (non PNS)</t>
  </si>
  <si>
    <t>Unit double cabin</t>
  </si>
  <si>
    <t xml:space="preserve">unit Komputer/ PC </t>
  </si>
  <si>
    <t xml:space="preserve">unit Printer </t>
  </si>
  <si>
    <t>unit mesin penghancur kertas</t>
  </si>
  <si>
    <t xml:space="preserve"> unit mesin absensi</t>
  </si>
  <si>
    <t>unit rak arsip</t>
  </si>
  <si>
    <t>gedung RUSUNAWA</t>
  </si>
  <si>
    <t xml:space="preserve">unit kursi kerja </t>
  </si>
  <si>
    <t xml:space="preserve">Jumlah peralatan gedung kantor  yang terpelihara </t>
  </si>
  <si>
    <t xml:space="preserve">Jumlah perlengkapan gedung kantor  yang dipelihara </t>
  </si>
  <si>
    <t>Kali Pemeliharaan  AC</t>
  </si>
  <si>
    <t xml:space="preserve">Kali Perbaikan Lemari Besi &amp; filling cabinet </t>
  </si>
  <si>
    <t>Kali Service mesin potong rumput</t>
  </si>
  <si>
    <t xml:space="preserve"> stell PDH Kemeja Putih, Celana/Rok Hitam atau Gelap</t>
  </si>
  <si>
    <t>stell</t>
  </si>
  <si>
    <t>Jumlah pakaian kerja lapangan untuk tenaga administrasi kegiatan</t>
  </si>
  <si>
    <t xml:space="preserve">Jumlah dokumen hasil monitoring dan evaluasi program dan kegiatan </t>
  </si>
  <si>
    <t>Jumlah Lokasi pendataan PSU perumahan yang akan diserahkan ke Pemda Bogor</t>
  </si>
  <si>
    <t>Kajian Teknis Bangunan Oleh Tim Ahli Bangunan Gedung pada kawasan Perumahan</t>
  </si>
  <si>
    <t>RKB, SLF,PDRT,SKBG</t>
  </si>
  <si>
    <t>Identifikasi Perumahan Kumuh</t>
  </si>
  <si>
    <t>kecamatan (Wilayah Cibinong Raya)</t>
  </si>
  <si>
    <t>Pengawasan Prasarana Sarana dan Utilitas (PSU)</t>
  </si>
  <si>
    <t xml:space="preserve">Jumlah Kecamatan penerima bantuan BSPS </t>
  </si>
  <si>
    <t>Jumlah kecamatan sasaran identifikasi perumahan kumuh</t>
  </si>
  <si>
    <t>Jumlah Kajian Teknis Terhadap kawasan Perumahan</t>
  </si>
  <si>
    <t>1</t>
  </si>
  <si>
    <t>Pemantauan Pelaksanaan Diversifikasi Energi</t>
  </si>
  <si>
    <t>Jumlah Dokumen Pengawasan dan Pengendalian Pelaksanaan Diversifikasi Energi</t>
  </si>
  <si>
    <t>Pengembangan Jaringan Listrik Pedesaan</t>
  </si>
  <si>
    <t>Jumlah sambungan rumah/instalasi rumah yang dibangun</t>
  </si>
  <si>
    <t>SR/IR</t>
  </si>
  <si>
    <t>Perencanaan Teknis Detail Kegiatan Lisdes</t>
  </si>
  <si>
    <t>Jumlah dokumen perencanaan teknis detail kegiatan lisdes</t>
  </si>
  <si>
    <t>Up Dating Data Base Pertanahan</t>
  </si>
  <si>
    <t>Verifikasi dan Identifikasi batas dan luasan aset pemda</t>
  </si>
  <si>
    <t>Proda APBD Kab. Bogor</t>
  </si>
  <si>
    <t>Pendaftaran Hak Atas Tanah Pemerintah Kabupaten Bogor</t>
  </si>
  <si>
    <t>Sertifikasi Tanah Masyarakat Relokasi Korban Bencana Alam di Desa Banyuwangi Kecamatan Cigudeg</t>
  </si>
  <si>
    <t>Jumlah sertipikat tanah masyarakat yang kurang mampu</t>
  </si>
  <si>
    <t>Jumlah berkas permohonan sertifikat tanah milik/dikuasai Pemkab.Bogor</t>
  </si>
  <si>
    <t>Jumlah Sertifikat masyarakat ditempat relokasi bencana alam</t>
  </si>
  <si>
    <t xml:space="preserve">Sertifikat                                         </t>
  </si>
  <si>
    <t xml:space="preserve">sertifikat                       </t>
  </si>
  <si>
    <t>Jumlah dokumen rencana teknis rumah tinggal dengan luasan sampai dengan 300 m2</t>
  </si>
  <si>
    <t>Pengkajian Dokumen Rencana Teknis Rumah Tinggal Di Wilayah III</t>
  </si>
  <si>
    <t>Pengawasan Bangunan Di Wilayah II</t>
  </si>
  <si>
    <t>Pengawasan Bangunan Di Wilayah III</t>
  </si>
  <si>
    <t>Pengkajian Dokumen Rencana Teknis Rumah Tinggal Di Wilayah II</t>
  </si>
  <si>
    <t xml:space="preserve">dokumen teknis </t>
  </si>
  <si>
    <t>Pengkajian Dokumen Rencana Teknis Rumah Tinggal Di Wilayah I</t>
  </si>
  <si>
    <t>Pengawasan Bangunan Di Wilayah I</t>
  </si>
  <si>
    <t>Jumlah Kajian Teknis Terhadap Bangunan Gedung Tertentu</t>
  </si>
  <si>
    <t>DED pedestrian dan terbangunnya kawasan pedestrian tertata</t>
  </si>
  <si>
    <t xml:space="preserve">Jumlah Dokumen DED yang disusun       
</t>
  </si>
  <si>
    <t>Jumlah lokasi sasaran
penataan kawasan permukiman</t>
  </si>
  <si>
    <t xml:space="preserve">jumlah desa sasaran pelaksanaan pendukung program P2WKSS dan PKK KB Kes
</t>
  </si>
  <si>
    <t>jumlah dokumen laporan akhir kegiatan</t>
  </si>
  <si>
    <t>jumlah distribusi bahan baku bangunan</t>
  </si>
  <si>
    <t xml:space="preserve"> jumlah dokumen laporan akhir pelaksanaan kegiatan</t>
  </si>
  <si>
    <t xml:space="preserve">jumlah desa/kelurahan sasaran pelaksanaan kegiatan KOTAKU </t>
  </si>
  <si>
    <t xml:space="preserve">Peningkatan Mutu Kawasan Permukiman Kumuh
</t>
  </si>
  <si>
    <t xml:space="preserve">Penyusunan DED Kawasan Permukiman Kumuh
</t>
  </si>
  <si>
    <t>desa</t>
  </si>
  <si>
    <t>Kecamatan Bojong gede</t>
  </si>
  <si>
    <t>kabupaten</t>
  </si>
  <si>
    <t>Pemeliharaan RTH</t>
  </si>
  <si>
    <t>Pembangunan dan Penataan RTH</t>
  </si>
  <si>
    <t>Study/Perencanaan Teknis Pertamanan di Kabupaten Bogor</t>
  </si>
  <si>
    <t>Jumlah Taman Perkantotran, Jalur Jalan, taman Air Mancur dan Tugu Batas yang terpelihara</t>
  </si>
  <si>
    <t>Jumlah Lokasi Taman yang terbangun dan tertata di Kabupaten Bogor</t>
  </si>
  <si>
    <t>Pemeliharaan Sarana dan Prasarana TPU di Kabupaten Bogor</t>
  </si>
  <si>
    <t>Pembangunan dan Penataan  TPU di Kabupaten Bogor</t>
  </si>
  <si>
    <t>Masterplan Pemakaman Kabupaten Bogor</t>
  </si>
  <si>
    <t xml:space="preserve"> Unit Kendaraan Jenazah</t>
  </si>
  <si>
    <t>Unit Mesin Potong Rumput</t>
  </si>
  <si>
    <t>paket Pemeliharaan TPU Kabupaten Bogor</t>
  </si>
  <si>
    <t>Pengelolaan Media Luar Ruang Reklame</t>
  </si>
  <si>
    <t>Pembangunan Media Reklame</t>
  </si>
  <si>
    <t>Penataan dan Pendataan Objek Media Luar Ruang Reklame</t>
  </si>
  <si>
    <t>Pemeliharaan Panggung Reklame</t>
  </si>
  <si>
    <t>Terbangunnya Panggung Reklame  di Kabupaten Bogor</t>
  </si>
  <si>
    <t>Jenis Dokumen</t>
  </si>
  <si>
    <t>Unit Panggung Reklame</t>
  </si>
  <si>
    <t xml:space="preserve">Unit Banner </t>
  </si>
  <si>
    <t xml:space="preserve">Unit Bando Selamat Datang </t>
  </si>
  <si>
    <t>Unit Tiang Umbul Umbul</t>
  </si>
  <si>
    <t>Terpenuhinya kebutuhan</t>
  </si>
  <si>
    <t>sarana prasarana aparatur</t>
  </si>
  <si>
    <t>Terwujudnya  Sumber</t>
  </si>
  <si>
    <t>Daya Aparatur yang</t>
  </si>
  <si>
    <t>Terwujudnya pertanggung</t>
  </si>
  <si>
    <t>jawaban kinerja dan</t>
  </si>
  <si>
    <t>Layak Huni Yang</t>
  </si>
  <si>
    <t>terjangkau</t>
  </si>
  <si>
    <t>Program Pembinaan dan</t>
  </si>
  <si>
    <t>Pengembangan Bidang</t>
  </si>
  <si>
    <t>Energi dan</t>
  </si>
  <si>
    <t>Ketenagalistrikan</t>
  </si>
  <si>
    <t>Sistem Pendaftaran Tanah</t>
  </si>
  <si>
    <t>Program Penataan</t>
  </si>
  <si>
    <t>Penguasaan, Pemilikan,</t>
  </si>
  <si>
    <t>Penggunaan dan</t>
  </si>
  <si>
    <t>Pemanfaatan Tanah</t>
  </si>
  <si>
    <t>Lingkungan Permukiman</t>
  </si>
  <si>
    <t>Persentase Luas</t>
  </si>
  <si>
    <t>DokumenTeknis/berkas target retribusi</t>
  </si>
  <si>
    <t xml:space="preserve"> </t>
  </si>
  <si>
    <t>00042</t>
  </si>
  <si>
    <t>0054</t>
  </si>
  <si>
    <t>0055</t>
  </si>
  <si>
    <t>0056</t>
  </si>
  <si>
    <t>0057</t>
  </si>
  <si>
    <t>0058</t>
  </si>
  <si>
    <t>0018</t>
  </si>
  <si>
    <t>0019</t>
  </si>
  <si>
    <t>0020</t>
  </si>
  <si>
    <t>0022</t>
  </si>
  <si>
    <t>0023</t>
  </si>
  <si>
    <t>Kapasitas Sumber Daya</t>
  </si>
  <si>
    <t>Aparatur</t>
  </si>
  <si>
    <t>Sertifikasi Kepemilikan</t>
  </si>
  <si>
    <t>Tanah Aset Daerah</t>
  </si>
  <si>
    <t>Program Pengelolaan Ruang</t>
  </si>
  <si>
    <t>Terbuka Hijau (RTH)</t>
  </si>
  <si>
    <t>Jumlah Ruang Terbuka</t>
  </si>
  <si>
    <t>Hijau, Taman Kota, Taman</t>
  </si>
  <si>
    <t>perkantoran dan Taman</t>
  </si>
  <si>
    <t>jalur</t>
  </si>
  <si>
    <t>Program Pengelolaan Areal</t>
  </si>
  <si>
    <t>Pemakaman</t>
  </si>
  <si>
    <t>Rasio tempat pemakaman</t>
  </si>
  <si>
    <t>umum per satuan</t>
  </si>
  <si>
    <t>penduduk</t>
  </si>
  <si>
    <t>Tabel 5.1. Rencana Program, Kegiatan, Indikator Kinerja, Kelompok Sasaran, dan Pendanaan Indikatif Dinas Perumahan, Kawasan Permukiman Dan Pertanahan Kabupaten Bogor 2013-2018</t>
  </si>
  <si>
    <t>Tabel 5.1. Rencana Program, Kegiatan, Indikator Kinerja, Kelompok Sasaran, dan Pendanaan Indikatif Dinas Tata Bangunan dan Pemukiman Kabupaten Bogor 2013-2018</t>
  </si>
  <si>
    <t>00010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</si>
  <si>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</si>
  <si>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</si>
  <si>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</si>
  <si>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</si>
  <si>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</si>
  <si>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</si>
  <si>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</si>
  <si>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</si>
  <si>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</si>
  <si>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00022</t>
  </si>
  <si>
    <t>00023</t>
  </si>
  <si>
    <t>00024</t>
  </si>
  <si>
    <t>Bidang Kawasan Permukiman dan UPT Pengawas Bangunan</t>
  </si>
  <si>
    <t>Bidang PSU</t>
  </si>
  <si>
    <t>Bidang Pertanahan</t>
  </si>
  <si>
    <t>Bidang Perumahan dan Kawasan Permukiman</t>
  </si>
  <si>
    <t>Bidang Reklame</t>
  </si>
  <si>
    <t>PERUMAHAN RAKYAT</t>
  </si>
  <si>
    <t>DINAS PERUMAHAN, KAWASAN PERMUKIMAN DAN PERTANAHAN</t>
  </si>
  <si>
    <t>‰</t>
  </si>
  <si>
    <t xml:space="preserve">perkantoran </t>
  </si>
  <si>
    <t>Terwujudnya disiplin</t>
  </si>
  <si>
    <t>Pertanggungjawaban</t>
  </si>
  <si>
    <t>Kinerja dan Keuangan</t>
  </si>
  <si>
    <t>SKPD</t>
  </si>
  <si>
    <t>Kali pengisian tabung pemadam kebakaran</t>
  </si>
  <si>
    <t>kali pengisian air galon</t>
  </si>
  <si>
    <t>kali pengisian tabung gas</t>
  </si>
  <si>
    <t>paket kubikal</t>
  </si>
  <si>
    <t>Paket</t>
  </si>
  <si>
    <t>unit proyektor</t>
  </si>
  <si>
    <t>Pengadaan Bangunan Pendukung DPKPP</t>
  </si>
  <si>
    <t>Jumlah gedung pendukung yang dibangun</t>
  </si>
  <si>
    <t xml:space="preserve">unit area lahan parkir </t>
  </si>
  <si>
    <t xml:space="preserve"> unit gudang barang inventaris</t>
  </si>
  <si>
    <t xml:space="preserve"> unit depo arsip</t>
  </si>
  <si>
    <t xml:space="preserve">unit mushola </t>
  </si>
  <si>
    <t>lokal kantin</t>
  </si>
  <si>
    <t>DKPP</t>
  </si>
  <si>
    <t>DPKPP</t>
  </si>
  <si>
    <t>Pengendalian Kegiatan Pengesahan Dokumen Rencana Teknis Perumahan</t>
  </si>
  <si>
    <t>Pengendalian Pengelolaan Rusunawa Limusnunggal</t>
  </si>
  <si>
    <t>0059</t>
  </si>
  <si>
    <t>Penyusunan DED Perumahan Kumuh</t>
  </si>
  <si>
    <t>Jumlah dokumen DED yang disusun</t>
  </si>
  <si>
    <t>0060</t>
  </si>
  <si>
    <t>Pendataan Rumah Tidak Layak Huni (RTLH) di Kabupaten Bogor Tahun 2018</t>
  </si>
  <si>
    <t>Jumlah kecamatan sasaran pendataan RTLH</t>
  </si>
  <si>
    <t>0061</t>
  </si>
  <si>
    <t>Kajian Penyelenggaraan Rusun</t>
  </si>
  <si>
    <t>0062</t>
  </si>
  <si>
    <t>Pemetaan Sebaran Perumahan Kecamatan Ciomas, Ciampea dan Dramaga</t>
  </si>
  <si>
    <t>0063</t>
  </si>
  <si>
    <t>Study Kelayakan Rusunawa</t>
  </si>
  <si>
    <t>Jumlah dokumen pengaturan penyelenggaraan rusun</t>
  </si>
  <si>
    <t>Jumlah dokumen studi kelayakan rusunawa</t>
  </si>
  <si>
    <t>Pembuatan Peta Sebaran lokasi Proda</t>
  </si>
  <si>
    <t>Penyusunan kompilasi data dan informasi peta pola penatagunaan tanah</t>
  </si>
  <si>
    <t xml:space="preserve">Pengamanan Tanah Aset Pemda yang sudah bersertifikat </t>
  </si>
  <si>
    <t>Tersedianya peta sebaran lokasi proda</t>
  </si>
  <si>
    <t>Tersedianya kompilasi data dan informasi peta pola penatagunaan tanah</t>
  </si>
  <si>
    <t xml:space="preserve">Terlaksananya pengamanan tanah aset pemda </t>
  </si>
  <si>
    <t xml:space="preserve">Bantuan Penataan Lingkungan Permukiman
</t>
  </si>
  <si>
    <t xml:space="preserve">Pengendalian Program Kota Tanpa Kumuh (KOTAKU)
</t>
  </si>
  <si>
    <t>unit panggung billboard</t>
  </si>
  <si>
    <t>unit panggung baner</t>
  </si>
  <si>
    <t>Pengendalian Program Pengembangan Infrastruktur Sosial Ekonomi Wilayah (PISEW)</t>
  </si>
  <si>
    <t>Pengendalian Program Bantuan Stimulan Perumahan Swadaya (BSPS)</t>
  </si>
  <si>
    <t>INDIKATOR KINERJA TUJUAN</t>
  </si>
  <si>
    <t>BESARAN</t>
  </si>
  <si>
    <t>SATUAN</t>
  </si>
  <si>
    <t>Nilai akuntabilitas</t>
  </si>
  <si>
    <t>kinerja perangkat</t>
  </si>
  <si>
    <t>daerah baik</t>
  </si>
  <si>
    <t>Terpenuhinya pelayanan</t>
  </si>
  <si>
    <t xml:space="preserve">administrasi perkantoran </t>
  </si>
  <si>
    <t>Terwujudnya peningkatan</t>
  </si>
  <si>
    <t>disiplin aparatur</t>
  </si>
  <si>
    <t>Terwujudnya sumber daya</t>
  </si>
  <si>
    <t>yang berkualitas</t>
  </si>
  <si>
    <t>rasio</t>
  </si>
  <si>
    <t>DATA CAPAIAN PADA TAHUN PADA TAHUN PERENCANAAN (2016)</t>
  </si>
  <si>
    <t>unit mesin absensi</t>
  </si>
  <si>
    <t>unit lemari besi slideing</t>
  </si>
  <si>
    <t>set sound system</t>
  </si>
  <si>
    <t>rak arsip</t>
  </si>
  <si>
    <t>filling cabinet</t>
  </si>
  <si>
    <t>kali kendaraan roda 4</t>
  </si>
  <si>
    <t>kali kendaraan roda 2</t>
  </si>
  <si>
    <t>kali pengisian tabung damkar</t>
  </si>
  <si>
    <t>kali pengisian galon</t>
  </si>
  <si>
    <t>box jamuan mamin pegawai</t>
  </si>
  <si>
    <t>box jamuan mamin rapat</t>
  </si>
  <si>
    <t>box jamuan mamin tamu</t>
  </si>
  <si>
    <t>kali pegawai honor tenaga kontrak</t>
  </si>
  <si>
    <t>kali pengelolakearsipan</t>
  </si>
  <si>
    <t>kali pengelola kearsipan</t>
  </si>
  <si>
    <t>unit lemari besi sliding</t>
  </si>
  <si>
    <t>kali gedung pusat</t>
  </si>
  <si>
    <t>kali Gedung UPT</t>
  </si>
  <si>
    <t>kali gedung Rusunawa</t>
  </si>
  <si>
    <t>kali Kendaraan Roda empat</t>
  </si>
  <si>
    <t>kali Kendaraan Roda Dua</t>
  </si>
  <si>
    <t>kali komputer</t>
  </si>
  <si>
    <t>Jumlah dokumen perencanaan anggaran</t>
  </si>
  <si>
    <t>Jumlah waktu pengelolaan rusunawa</t>
  </si>
  <si>
    <t>Jumlah waktu Pengawasan berserta Dokumen Pendukung</t>
  </si>
  <si>
    <t xml:space="preserve">- jumlah unit lokasi sasaran rehabilitasi rtlh
</t>
  </si>
  <si>
    <t>Jumlah unit Bangunan Hasil pembebasan dan penghapusan</t>
  </si>
  <si>
    <t xml:space="preserve">unit bangunan </t>
  </si>
  <si>
    <t>Jumlah dokumen laporan hasil pengawasan bangunan non perumahan</t>
  </si>
  <si>
    <t>Buku laporan</t>
  </si>
  <si>
    <t>Unit panggung Spanduk</t>
  </si>
  <si>
    <t>sarana panggung reklame</t>
  </si>
  <si>
    <t>Jumlah Data Pemetaan Sebaran Perumahan</t>
  </si>
  <si>
    <t>Jumlah dokumen administrasi pertanahan</t>
  </si>
  <si>
    <t xml:space="preserve">Jumlah dokumen pendataan dan pengukuran tanah aset pemda </t>
  </si>
  <si>
    <t>Jumlah kecamatan yang dilakukan pengukuran luasan dan batas bidang tanah aset pemda</t>
  </si>
  <si>
    <t>Jumlah Pengkajian Dokumen Rencana Teknis</t>
  </si>
  <si>
    <t>Jumlah  Pemeliharaaan Sarana dan Prasaranan Pemakaman dan  Kendaraan Jenazah  serta tersedianya Plang TPU</t>
  </si>
  <si>
    <t>Jumlah pelaksanaan Pembangunan TPU di Kabupaten Bogor</t>
  </si>
  <si>
    <t>Jumlah Dokumen Strategis dan Perencanaan Tindak Dalam Penataan Pembangunan TPU Kabupaten Bogor sebagai Tindak Lanjut dari Master Plan TPU/TPBU</t>
  </si>
  <si>
    <t>Jumlah dokumen laporan pengelolaan media luar ruang rekame :2 Dokumen</t>
  </si>
  <si>
    <t>Jumlah pemeliharaan Sarana dan Prasaran Panggung Reklame  di Kabupaten Bogor</t>
  </si>
  <si>
    <t>Jumah dokumen laporan penataan dan endataan objek media luar ruang reklame</t>
  </si>
  <si>
    <t>unit Komputer/PC  /laptop</t>
  </si>
  <si>
    <t>unit Komputer/ PC /Laptop</t>
  </si>
  <si>
    <t>unit AC 1 PK</t>
  </si>
  <si>
    <t>Gerobak</t>
  </si>
  <si>
    <t>Unit gerobak</t>
  </si>
  <si>
    <t xml:space="preserve">Pendataan dan Pengukuran Tanah Aset Pemda </t>
  </si>
  <si>
    <t>Penyiapan Proses PTSL di Wilayah Kabupaten Bogor</t>
  </si>
  <si>
    <t xml:space="preserve"> Jumlah bidang tanah masyarakat dan tanah aset pemda yang didaftarkan ke BPN untuk diproses sertipikatnya</t>
  </si>
  <si>
    <t>sertifikat</t>
  </si>
  <si>
    <t>Pengendalian Program Pengembangan Kawasan Permukiman</t>
  </si>
  <si>
    <t xml:space="preserve"> jumlah kecamatan sasaran pelaksanaan kegiatan KOTAKU, PISEW DAN PANSIMAS</t>
  </si>
  <si>
    <t>Penyusunan Dokumen Rencana Pencegahan dan Peningkatan Kualitas Permukiman Kumuh Perkotaan</t>
  </si>
  <si>
    <t>Jumlah Dokumen DED Peningkatan Kualitas Permukiman</t>
  </si>
  <si>
    <t>Penataan Taman Layak Anak</t>
  </si>
  <si>
    <t>Jumlah Lokasi RTH Taman Layak Anak yang tertata di Kabupaten Bogor</t>
  </si>
  <si>
    <t>Verifikasi Tanah Makam milik pemerintah daerah</t>
  </si>
  <si>
    <t>Jumlah Dokumen Strategis</t>
  </si>
  <si>
    <t>98,00</t>
  </si>
  <si>
    <t>Meningkatkan tertib</t>
  </si>
  <si>
    <t>pertanahan</t>
  </si>
  <si>
    <t>Persentase jumlah</t>
  </si>
  <si>
    <t>lahan bersertifikat</t>
  </si>
  <si>
    <t>aset pemda yang</t>
  </si>
  <si>
    <t xml:space="preserve">Peta Bidang Tanah (PBT) Aset Pemda </t>
  </si>
  <si>
    <t xml:space="preserve">Pendataan dan Pengukuran tanah aset Pemda  </t>
  </si>
  <si>
    <t>PBT</t>
  </si>
  <si>
    <t>Meningkatnya kesadaran masyarakat terhadap tertib hukum pertanahan</t>
  </si>
  <si>
    <t>Pengamanan</t>
  </si>
  <si>
    <t>aset tanah</t>
  </si>
  <si>
    <t>pemda secara</t>
  </si>
  <si>
    <t>yuridis</t>
  </si>
  <si>
    <t>kawasan permukiman</t>
  </si>
  <si>
    <t>Persentase Luas pemukiman yang tertata</t>
  </si>
  <si>
    <t>Meningkatnya sarana dan prasarana dasar perumahan dan kawasan permukiman</t>
  </si>
  <si>
    <t>sarana dan</t>
  </si>
  <si>
    <t>prasarana dasar</t>
  </si>
  <si>
    <t>perumahan dan</t>
  </si>
  <si>
    <t>kawasan</t>
  </si>
  <si>
    <t>Terwujudnya penataan reklame di lokasi jalur strategis</t>
  </si>
  <si>
    <t>Jumlah jalur jalan strategis reklame yang tertata</t>
  </si>
  <si>
    <t>Program Pengendalian dan Penataan Reklame</t>
  </si>
  <si>
    <t>Jalur</t>
  </si>
  <si>
    <t>penunjang perkantoran</t>
  </si>
  <si>
    <t>fungsi masing-masing</t>
  </si>
  <si>
    <t xml:space="preserve">meja kerja, 1 paket kubikal </t>
  </si>
  <si>
    <t>kebutuhan</t>
  </si>
  <si>
    <t>sarana prasarana</t>
  </si>
  <si>
    <t>Sumber Daya</t>
  </si>
  <si>
    <t>Aparatur yang</t>
  </si>
  <si>
    <t>Kinerja dan</t>
  </si>
  <si>
    <t>Keuangan SKPD</t>
  </si>
  <si>
    <t xml:space="preserve">Sertifikasi kepemilikan tanah masyarakat/Pemda melalui program PTSL </t>
  </si>
  <si>
    <t>Terwujudnya lingkungan perumahan dan kawasan permukiman yang berkualitas</t>
  </si>
  <si>
    <t>Meningkatnya Tata Kelola Pemerintahan</t>
  </si>
  <si>
    <t>Nilai AKIP : B</t>
  </si>
  <si>
    <t>Temuan Materiil : 23</t>
  </si>
  <si>
    <t>Persentase Aset</t>
  </si>
  <si>
    <t xml:space="preserve">dalam kondisi Baik : </t>
  </si>
  <si>
    <t>:100 %</t>
  </si>
  <si>
    <t>Menurunnya kawasan kumuh</t>
  </si>
  <si>
    <t>Menurunnya</t>
  </si>
  <si>
    <t>kawasan kumuh</t>
  </si>
  <si>
    <t>persentase</t>
  </si>
  <si>
    <t>menurunnya kawasan kumuh : 14.05 %</t>
  </si>
  <si>
    <t>(PSU) : 63.82 %</t>
  </si>
  <si>
    <t>bersertifikat : 28,99 %</t>
  </si>
  <si>
    <t>Persentase luas lahan masyarakat  bersertifikat : 52,61 %</t>
  </si>
  <si>
    <t>persentase menurunnya kawasan kumuh : 14.05 %</t>
  </si>
  <si>
    <t>Cakupan Ketersediaan Rumah Layak Huni : 100 %</t>
  </si>
  <si>
    <t>Cakupan Lingkungan yang sehat dan aman yang didukung Prasarana, sarana dan Utilitas Umum (PSU) : 63.82 %</t>
  </si>
  <si>
    <t>Persentase jumlah jalur jalan strategis reklame yang tertata : 37.50 %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</si>
</sst>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_(* #,##0_);_(* \(#,##0\);_(* &quot;-&quot;??_);_(@_)"/>
    <numFmt numFmtId="184" formatCode="#,##0.00_);\(#,##0.00\)_);\-_)"/>
    <numFmt numFmtId="185" formatCode="_(* #,##0.0_);_(* \(#,##0.0\);_(* &quot;-&quot;??_);_(@_)"/>
    <numFmt numFmtId="186" formatCode="0.0%"/>
    <numFmt numFmtId="187" formatCode="\$#,##0\ ;\(\$#,##0\)"/>
    <numFmt numFmtId="188" formatCode="&quot;VND&quot;#,##0_);[Red]\(&quot;VND&quot;#,##0\)"/>
    <numFmt numFmtId="189" formatCode="_(* #,##0.00_);_(* \(#,##0.00\);_(* &quot;-&quot;_);_(@_)"/>
    <numFmt numFmtId="190" formatCode="0.0000"/>
    <numFmt numFmtId="191" formatCode="0.000"/>
    <numFmt numFmtId="192" formatCode="0.000000"/>
    <numFmt numFmtId="193" formatCode="0.00000"/>
    <numFmt numFmtId="194" formatCode="0.000%"/>
    <numFmt numFmtId="195" formatCode="0.0000%"/>
    <numFmt numFmtId="196" formatCode="0.00000%"/>
    <numFmt numFmtId="197" formatCode="_(* #,##0.000_);_(* \(#,##0.000\);_(* &quot;-&quot;??_);_(@_)"/>
    <numFmt numFmtId="198" formatCode="0.0"/>
    <numFmt numFmtId="199" formatCode="[$-409]dd\ mmmm\,\ yyyy"/>
    <numFmt numFmtId="200" formatCode="[$-409]h:mm:ss\ AM/PM"/>
    <numFmt numFmtId="201" formatCode="#,##0.0"/>
    <numFmt numFmtId="202" formatCode="0.000000000"/>
    <numFmt numFmtId="203" formatCode="0.0000000000"/>
    <numFmt numFmtId="204" formatCode="0.00000000"/>
    <numFmt numFmtId="205" formatCode="0.0000000"/>
    <numFmt numFmtId="206" formatCode="_(* #,##0.0000_);_(* \(#,##0.0000\);_(* &quot;-&quot;??_);_(@_)"/>
    <numFmt numFmtId="207" formatCode="#,##0.000"/>
    <numFmt numFmtId="208" formatCode="#,##0.0000"/>
    <numFmt numFmtId="209" formatCode="_(* #,##0.00000_);_(* \(#,##0.00000\);_(* &quot;-&quot;??_);_(@_)"/>
    <numFmt numFmtId="210" formatCode="_(* #,##0.000000_);_(* \(#,##0.000000\);_(* &quot;-&quot;??_);_(@_)"/>
    <numFmt numFmtId="211" formatCode="_(* #,##0.0_);_(* \(#,##0.0\);_(* &quot;-&quot;_);_(@_)"/>
    <numFmt numFmtId="212" formatCode="[$-421]dd\ mmmm\ yyyy"/>
    <numFmt numFmtId="213" formatCode="[$-409]dddd\,\ mmmm\ dd\,\ yyyy"/>
    <numFmt numFmtId="214" formatCode="#,###_);\(#,###\)_);\-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[$-809]dd\ mmmm\ yyyy"/>
    <numFmt numFmtId="219" formatCode="[$-F400]h:mm:ss\ AM/PM"/>
    <numFmt numFmtId="220" formatCode="[$-409]dddd\,\ mmmm\ d\,\ yyyy"/>
    <numFmt numFmtId="221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sz val="12"/>
      <name val="¹UAAA¼"/>
      <family val="3"/>
    </font>
    <font>
      <u val="single"/>
      <sz val="6.6"/>
      <color indexed="12"/>
      <name val="Times New Roman"/>
      <family val="1"/>
    </font>
    <font>
      <sz val="10"/>
      <name val="VNtimes new roman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9.5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1" fillId="26" borderId="0" applyNumberFormat="0" applyBorder="0" applyAlignment="0" applyProtection="0"/>
    <xf numFmtId="0" fontId="6" fillId="0" borderId="0">
      <alignment/>
      <protection/>
    </xf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88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0">
    <xf numFmtId="0" fontId="0" fillId="0" borderId="0" xfId="0" applyFont="1" applyAlignment="1">
      <alignment/>
    </xf>
    <xf numFmtId="0" fontId="9" fillId="0" borderId="10" xfId="114" applyFont="1" applyFill="1" applyBorder="1" applyAlignment="1">
      <alignment horizontal="left"/>
      <protection/>
    </xf>
    <xf numFmtId="0" fontId="10" fillId="0" borderId="11" xfId="117" applyFont="1" applyFill="1" applyBorder="1" applyAlignment="1" quotePrefix="1">
      <alignment horizontal="left" vertical="top" wrapText="1"/>
      <protection/>
    </xf>
    <xf numFmtId="0" fontId="9" fillId="0" borderId="11" xfId="117" applyFont="1" applyFill="1" applyBorder="1" applyAlignment="1" quotePrefix="1">
      <alignment horizontal="left" vertical="top" wrapText="1"/>
      <protection/>
    </xf>
    <xf numFmtId="3" fontId="9" fillId="0" borderId="12" xfId="115" applyNumberFormat="1" applyFont="1" applyFill="1" applyBorder="1" applyAlignment="1">
      <alignment horizontal="right" vertical="center" wrapText="1"/>
      <protection/>
    </xf>
    <xf numFmtId="3" fontId="9" fillId="0" borderId="10" xfId="115" applyNumberFormat="1" applyFont="1" applyFill="1" applyBorder="1" applyAlignment="1">
      <alignment horizontal="right" vertical="center" wrapText="1"/>
      <protection/>
    </xf>
    <xf numFmtId="183" fontId="9" fillId="0" borderId="10" xfId="47" applyNumberFormat="1" applyFont="1" applyFill="1" applyBorder="1" applyAlignment="1">
      <alignment horizontal="right" vertical="center" wrapText="1"/>
    </xf>
    <xf numFmtId="183" fontId="9" fillId="0" borderId="0" xfId="47" applyNumberFormat="1" applyFont="1" applyFill="1" applyBorder="1" applyAlignment="1">
      <alignment horizontal="center" vertical="center" wrapText="1"/>
    </xf>
    <xf numFmtId="49" fontId="9" fillId="0" borderId="13" xfId="115" applyNumberFormat="1" applyFont="1" applyFill="1" applyBorder="1" applyAlignment="1">
      <alignment horizontal="center" vertical="center" wrapText="1"/>
      <protection/>
    </xf>
    <xf numFmtId="0" fontId="9" fillId="0" borderId="10" xfId="114" applyFont="1" applyFill="1" applyBorder="1" applyAlignment="1">
      <alignment horizontal="left" wrapText="1"/>
      <protection/>
    </xf>
    <xf numFmtId="183" fontId="9" fillId="0" borderId="14" xfId="47" applyNumberFormat="1" applyFont="1" applyFill="1" applyBorder="1" applyAlignment="1">
      <alignment horizontal="right" vertical="center" wrapText="1"/>
    </xf>
    <xf numFmtId="0" fontId="9" fillId="0" borderId="11" xfId="115" applyFont="1" applyFill="1" applyBorder="1" applyAlignment="1">
      <alignment horizontal="left" vertical="center" wrapText="1"/>
      <protection/>
    </xf>
    <xf numFmtId="0" fontId="9" fillId="0" borderId="12" xfId="115" applyFont="1" applyFill="1" applyBorder="1" applyAlignment="1">
      <alignment horizontal="center" vertical="center" wrapText="1"/>
      <protection/>
    </xf>
    <xf numFmtId="49" fontId="9" fillId="0" borderId="12" xfId="115" applyNumberFormat="1" applyFont="1" applyFill="1" applyBorder="1" applyAlignment="1">
      <alignment horizontal="center" vertical="center" wrapText="1"/>
      <protection/>
    </xf>
    <xf numFmtId="183" fontId="9" fillId="0" borderId="13" xfId="47" applyNumberFormat="1" applyFont="1" applyFill="1" applyBorder="1" applyAlignment="1">
      <alignment horizontal="right" vertical="center" wrapText="1"/>
    </xf>
    <xf numFmtId="183" fontId="9" fillId="0" borderId="12" xfId="47" applyNumberFormat="1" applyFont="1" applyFill="1" applyBorder="1" applyAlignment="1">
      <alignment horizontal="right" vertical="center" wrapText="1"/>
    </xf>
    <xf numFmtId="3" fontId="9" fillId="0" borderId="15" xfId="115" applyNumberFormat="1" applyFont="1" applyFill="1" applyBorder="1" applyAlignment="1">
      <alignment horizontal="right" vertical="center" wrapText="1"/>
      <protection/>
    </xf>
    <xf numFmtId="0" fontId="9" fillId="0" borderId="14" xfId="115" applyFont="1" applyFill="1" applyBorder="1">
      <alignment/>
      <protection/>
    </xf>
    <xf numFmtId="0" fontId="9" fillId="0" borderId="10" xfId="115" applyFont="1" applyFill="1" applyBorder="1">
      <alignment/>
      <protection/>
    </xf>
    <xf numFmtId="0" fontId="9" fillId="0" borderId="11" xfId="115" applyFont="1" applyFill="1" applyBorder="1">
      <alignment/>
      <protection/>
    </xf>
    <xf numFmtId="0" fontId="10" fillId="0" borderId="12" xfId="115" applyFont="1" applyFill="1" applyBorder="1" applyAlignment="1">
      <alignment horizontal="center" vertical="center" wrapText="1"/>
      <protection/>
    </xf>
    <xf numFmtId="0" fontId="9" fillId="0" borderId="12" xfId="115" applyFont="1" applyFill="1" applyBorder="1" applyAlignment="1">
      <alignment horizontal="left" vertical="center" wrapText="1"/>
      <protection/>
    </xf>
    <xf numFmtId="0" fontId="9" fillId="0" borderId="14" xfId="115" applyFont="1" applyFill="1" applyBorder="1" applyAlignment="1">
      <alignment horizontal="left" vertical="center" wrapText="1"/>
      <protection/>
    </xf>
    <xf numFmtId="0" fontId="9" fillId="0" borderId="0" xfId="115" applyFont="1" applyFill="1" applyBorder="1">
      <alignment/>
      <protection/>
    </xf>
    <xf numFmtId="183" fontId="9" fillId="0" borderId="14" xfId="47" applyNumberFormat="1" applyFont="1" applyFill="1" applyBorder="1" applyAlignment="1">
      <alignment vertical="center" wrapText="1"/>
    </xf>
    <xf numFmtId="183" fontId="9" fillId="0" borderId="12" xfId="115" applyNumberFormat="1" applyFont="1" applyFill="1" applyBorder="1" applyAlignment="1">
      <alignment vertical="center" wrapText="1"/>
      <protection/>
    </xf>
    <xf numFmtId="0" fontId="9" fillId="0" borderId="10" xfId="115" applyFont="1" applyFill="1" applyBorder="1" applyAlignment="1">
      <alignment horizontal="justify" vertical="center" wrapText="1"/>
      <protection/>
    </xf>
    <xf numFmtId="0" fontId="9" fillId="0" borderId="14" xfId="115" applyFont="1" applyFill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4" xfId="115" applyFont="1" applyFill="1" applyBorder="1" applyAlignment="1">
      <alignment horizontal="right" vertical="center" wrapText="1"/>
      <protection/>
    </xf>
    <xf numFmtId="0" fontId="9" fillId="0" borderId="11" xfId="115" applyFont="1" applyFill="1" applyBorder="1" applyAlignment="1">
      <alignment horizontal="justify" vertical="center" wrapText="1"/>
      <protection/>
    </xf>
    <xf numFmtId="0" fontId="9" fillId="0" borderId="17" xfId="115" applyFont="1" applyFill="1" applyBorder="1" applyAlignment="1">
      <alignment horizontal="left" vertical="center" wrapText="1"/>
      <protection/>
    </xf>
    <xf numFmtId="0" fontId="9" fillId="0" borderId="18" xfId="115" applyFont="1" applyFill="1" applyBorder="1" applyAlignment="1">
      <alignment horizontal="center" vertical="center" wrapText="1"/>
      <protection/>
    </xf>
    <xf numFmtId="0" fontId="9" fillId="0" borderId="19" xfId="115" applyFont="1" applyFill="1" applyBorder="1" applyAlignment="1">
      <alignment horizontal="left" vertical="center" wrapText="1"/>
      <protection/>
    </xf>
    <xf numFmtId="0" fontId="9" fillId="0" borderId="20" xfId="115" applyFont="1" applyFill="1" applyBorder="1" applyAlignment="1">
      <alignment horizontal="left" vertical="center" wrapText="1"/>
      <protection/>
    </xf>
    <xf numFmtId="0" fontId="9" fillId="0" borderId="11" xfId="115" applyFont="1" applyFill="1" applyBorder="1" applyAlignment="1">
      <alignment vertical="center" wrapText="1"/>
      <protection/>
    </xf>
    <xf numFmtId="0" fontId="10" fillId="0" borderId="10" xfId="115" applyFont="1" applyFill="1" applyBorder="1" applyAlignment="1">
      <alignment horizontal="justify" vertical="center" wrapText="1"/>
      <protection/>
    </xf>
    <xf numFmtId="183" fontId="9" fillId="0" borderId="0" xfId="115" applyNumberFormat="1" applyFont="1" applyFill="1" applyBorder="1">
      <alignment/>
      <protection/>
    </xf>
    <xf numFmtId="0" fontId="9" fillId="0" borderId="11" xfId="115" applyFont="1" applyFill="1" applyBorder="1" applyAlignment="1">
      <alignment horizontal="left"/>
      <protection/>
    </xf>
    <xf numFmtId="0" fontId="9" fillId="0" borderId="15" xfId="115" applyFont="1" applyFill="1" applyBorder="1" applyAlignment="1">
      <alignment vertical="center" wrapText="1"/>
      <protection/>
    </xf>
    <xf numFmtId="0" fontId="10" fillId="0" borderId="15" xfId="115" applyFont="1" applyFill="1" applyBorder="1" applyAlignment="1">
      <alignment vertical="center" wrapText="1"/>
      <protection/>
    </xf>
    <xf numFmtId="49" fontId="9" fillId="0" borderId="15" xfId="115" applyNumberFormat="1" applyFont="1" applyFill="1" applyBorder="1" applyAlignment="1">
      <alignment vertical="center" wrapText="1"/>
      <protection/>
    </xf>
    <xf numFmtId="0" fontId="9" fillId="0" borderId="20" xfId="115" applyFont="1" applyFill="1" applyBorder="1" applyAlignment="1">
      <alignment vertical="center" wrapText="1"/>
      <protection/>
    </xf>
    <xf numFmtId="183" fontId="9" fillId="0" borderId="12" xfId="115" applyNumberFormat="1" applyFont="1" applyFill="1" applyBorder="1" applyAlignment="1">
      <alignment horizontal="center" vertical="center" wrapText="1"/>
      <protection/>
    </xf>
    <xf numFmtId="0" fontId="9" fillId="0" borderId="10" xfId="115" applyFont="1" applyFill="1" applyBorder="1" applyAlignment="1">
      <alignment horizontal="left" vertical="center" wrapText="1"/>
      <protection/>
    </xf>
    <xf numFmtId="0" fontId="9" fillId="0" borderId="10" xfId="115" applyFont="1" applyFill="1" applyBorder="1" applyAlignment="1">
      <alignment vertical="center" wrapText="1"/>
      <protection/>
    </xf>
    <xf numFmtId="0" fontId="9" fillId="0" borderId="13" xfId="115" applyFont="1" applyFill="1" applyBorder="1" applyAlignment="1">
      <alignment horizontal="center" vertical="center" wrapText="1"/>
      <protection/>
    </xf>
    <xf numFmtId="0" fontId="10" fillId="0" borderId="13" xfId="115" applyFont="1" applyFill="1" applyBorder="1" applyAlignment="1">
      <alignment horizontal="center" vertical="center" wrapText="1"/>
      <protection/>
    </xf>
    <xf numFmtId="183" fontId="9" fillId="0" borderId="0" xfId="47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114" applyFont="1" applyFill="1" applyBorder="1" applyAlignment="1" applyProtection="1">
      <alignment horizontal="left" vertical="center" wrapText="1" readingOrder="1"/>
      <protection locked="0"/>
    </xf>
    <xf numFmtId="0" fontId="9" fillId="0" borderId="11" xfId="114" applyFont="1" applyFill="1" applyBorder="1" applyAlignment="1" applyProtection="1">
      <alignment horizontal="left" vertical="center" wrapText="1" readingOrder="1"/>
      <protection locked="0"/>
    </xf>
    <xf numFmtId="0" fontId="9" fillId="33" borderId="0" xfId="115" applyFont="1" applyFill="1" applyBorder="1">
      <alignment/>
      <protection/>
    </xf>
    <xf numFmtId="0" fontId="9" fillId="0" borderId="11" xfId="114" applyFont="1" applyFill="1" applyBorder="1" applyAlignment="1" applyProtection="1">
      <alignment horizontal="left" vertical="top" wrapText="1" readingOrder="1"/>
      <protection locked="0"/>
    </xf>
    <xf numFmtId="183" fontId="9" fillId="0" borderId="20" xfId="47" applyNumberFormat="1" applyFont="1" applyFill="1" applyBorder="1" applyAlignment="1">
      <alignment horizontal="right" vertical="top" wrapText="1"/>
    </xf>
    <xf numFmtId="0" fontId="9" fillId="0" borderId="21" xfId="115" applyFont="1" applyFill="1" applyBorder="1" applyAlignment="1">
      <alignment horizontal="left" vertical="top" wrapText="1"/>
      <protection/>
    </xf>
    <xf numFmtId="183" fontId="9" fillId="0" borderId="22" xfId="47" applyNumberFormat="1" applyFont="1" applyFill="1" applyBorder="1" applyAlignment="1">
      <alignment horizontal="left" vertical="top" wrapText="1"/>
    </xf>
    <xf numFmtId="0" fontId="9" fillId="0" borderId="22" xfId="115" applyFont="1" applyFill="1" applyBorder="1" applyAlignment="1">
      <alignment horizontal="justify" vertical="top" wrapText="1"/>
      <protection/>
    </xf>
    <xf numFmtId="0" fontId="9" fillId="0" borderId="20" xfId="115" applyFont="1" applyFill="1" applyBorder="1" applyAlignment="1">
      <alignment horizontal="right" vertical="top" wrapText="1"/>
      <protection/>
    </xf>
    <xf numFmtId="0" fontId="9" fillId="0" borderId="21" xfId="115" applyFont="1" applyFill="1" applyBorder="1" applyAlignment="1">
      <alignment horizontal="justify" vertical="top" wrapText="1"/>
      <protection/>
    </xf>
    <xf numFmtId="183" fontId="9" fillId="0" borderId="15" xfId="47" applyNumberFormat="1" applyFont="1" applyFill="1" applyBorder="1" applyAlignment="1">
      <alignment horizontal="center" vertical="center" wrapText="1"/>
    </xf>
    <xf numFmtId="0" fontId="9" fillId="0" borderId="21" xfId="115" applyFont="1" applyFill="1" applyBorder="1" applyAlignment="1">
      <alignment horizontal="left" vertical="center" wrapText="1"/>
      <protection/>
    </xf>
    <xf numFmtId="41" fontId="9" fillId="0" borderId="23" xfId="48" applyFont="1" applyBorder="1" applyAlignment="1">
      <alignment vertical="center" wrapText="1"/>
    </xf>
    <xf numFmtId="41" fontId="9" fillId="0" borderId="10" xfId="48" applyFont="1" applyFill="1" applyBorder="1" applyAlignment="1">
      <alignment horizontal="left" vertical="center" wrapText="1"/>
    </xf>
    <xf numFmtId="0" fontId="9" fillId="33" borderId="24" xfId="115" applyFont="1" applyFill="1" applyBorder="1" applyAlignment="1" quotePrefix="1">
      <alignment horizontal="left" vertical="center" wrapText="1"/>
      <protection/>
    </xf>
    <xf numFmtId="0" fontId="9" fillId="33" borderId="24" xfId="115" applyFont="1" applyFill="1" applyBorder="1" applyAlignment="1">
      <alignment horizontal="left" vertical="center" wrapText="1"/>
      <protection/>
    </xf>
    <xf numFmtId="0" fontId="9" fillId="33" borderId="14" xfId="115" applyFont="1" applyFill="1" applyBorder="1" applyAlignment="1">
      <alignment vertical="center"/>
      <protection/>
    </xf>
    <xf numFmtId="0" fontId="9" fillId="33" borderId="11" xfId="115" applyFont="1" applyFill="1" applyBorder="1" applyAlignment="1">
      <alignment vertical="center"/>
      <protection/>
    </xf>
    <xf numFmtId="0" fontId="9" fillId="33" borderId="0" xfId="115" applyFont="1" applyFill="1" applyBorder="1" applyAlignment="1">
      <alignment vertical="center"/>
      <protection/>
    </xf>
    <xf numFmtId="183" fontId="9" fillId="33" borderId="20" xfId="47" applyNumberFormat="1" applyFont="1" applyFill="1" applyBorder="1" applyAlignment="1">
      <alignment horizontal="center" vertical="center" wrapText="1"/>
    </xf>
    <xf numFmtId="183" fontId="9" fillId="33" borderId="18" xfId="47" applyNumberFormat="1" applyFont="1" applyFill="1" applyBorder="1" applyAlignment="1">
      <alignment horizontal="center" vertical="center" wrapText="1"/>
    </xf>
    <xf numFmtId="0" fontId="9" fillId="0" borderId="25" xfId="115" applyFont="1" applyFill="1" applyBorder="1">
      <alignment/>
      <protection/>
    </xf>
    <xf numFmtId="0" fontId="9" fillId="0" borderId="11" xfId="115" applyFont="1" applyFill="1" applyBorder="1" applyAlignment="1">
      <alignment horizontal="left" vertical="top" wrapText="1"/>
      <protection/>
    </xf>
    <xf numFmtId="183" fontId="9" fillId="0" borderId="14" xfId="47" applyNumberFormat="1" applyFont="1" applyFill="1" applyBorder="1" applyAlignment="1">
      <alignment horizontal="right" vertical="top" wrapText="1"/>
    </xf>
    <xf numFmtId="183" fontId="9" fillId="0" borderId="10" xfId="47" applyNumberFormat="1" applyFont="1" applyFill="1" applyBorder="1" applyAlignment="1">
      <alignment horizontal="left" vertical="top" wrapText="1"/>
    </xf>
    <xf numFmtId="183" fontId="9" fillId="0" borderId="10" xfId="47" applyNumberFormat="1" applyFont="1" applyFill="1" applyBorder="1" applyAlignment="1">
      <alignment horizontal="right" vertical="top" wrapText="1"/>
    </xf>
    <xf numFmtId="183" fontId="9" fillId="0" borderId="12" xfId="47" applyNumberFormat="1" applyFont="1" applyFill="1" applyBorder="1" applyAlignment="1">
      <alignment horizontal="center" vertical="center" wrapText="1"/>
    </xf>
    <xf numFmtId="183" fontId="9" fillId="0" borderId="14" xfId="115" applyNumberFormat="1" applyFont="1" applyFill="1" applyBorder="1" applyAlignment="1">
      <alignment horizontal="center" vertical="center"/>
      <protection/>
    </xf>
    <xf numFmtId="0" fontId="9" fillId="0" borderId="12" xfId="115" applyFont="1" applyFill="1" applyBorder="1" applyAlignment="1">
      <alignment horizontal="justify" vertical="top" wrapText="1"/>
      <protection/>
    </xf>
    <xf numFmtId="0" fontId="9" fillId="0" borderId="14" xfId="115" applyFont="1" applyFill="1" applyBorder="1" applyAlignment="1">
      <alignment horizontal="right" vertical="top" wrapText="1"/>
      <protection/>
    </xf>
    <xf numFmtId="0" fontId="9" fillId="0" borderId="11" xfId="115" applyFont="1" applyFill="1" applyBorder="1" applyAlignment="1">
      <alignment horizontal="justify" vertical="top" wrapText="1"/>
      <protection/>
    </xf>
    <xf numFmtId="0" fontId="9" fillId="0" borderId="26" xfId="115" applyFont="1" applyFill="1" applyBorder="1">
      <alignment/>
      <protection/>
    </xf>
    <xf numFmtId="183" fontId="9" fillId="0" borderId="22" xfId="47" applyNumberFormat="1" applyFont="1" applyFill="1" applyBorder="1" applyAlignment="1">
      <alignment horizontal="right" vertical="top" wrapText="1"/>
    </xf>
    <xf numFmtId="0" fontId="9" fillId="0" borderId="22" xfId="115" applyFont="1" applyFill="1" applyBorder="1" applyAlignment="1">
      <alignment horizontal="left" vertical="center" wrapText="1"/>
      <protection/>
    </xf>
    <xf numFmtId="183" fontId="9" fillId="0" borderId="20" xfId="115" applyNumberFormat="1" applyFont="1" applyFill="1" applyBorder="1" applyAlignment="1">
      <alignment horizontal="center" vertical="center"/>
      <protection/>
    </xf>
    <xf numFmtId="0" fontId="9" fillId="0" borderId="15" xfId="115" applyFont="1" applyFill="1" applyBorder="1" applyAlignment="1">
      <alignment horizontal="justify" vertical="top" wrapText="1"/>
      <protection/>
    </xf>
    <xf numFmtId="43" fontId="9" fillId="33" borderId="14" xfId="47" applyNumberFormat="1" applyFont="1" applyFill="1" applyBorder="1" applyAlignment="1">
      <alignment horizontal="right" vertical="center" wrapText="1"/>
    </xf>
    <xf numFmtId="43" fontId="9" fillId="33" borderId="11" xfId="115" applyNumberFormat="1" applyFont="1" applyFill="1" applyBorder="1" applyAlignment="1">
      <alignment horizontal="left" vertical="center" wrapText="1"/>
      <protection/>
    </xf>
    <xf numFmtId="43" fontId="10" fillId="33" borderId="10" xfId="47" applyNumberFormat="1" applyFont="1" applyFill="1" applyBorder="1" applyAlignment="1">
      <alignment horizontal="right" vertical="center" wrapText="1"/>
    </xf>
    <xf numFmtId="43" fontId="9" fillId="33" borderId="10" xfId="47" applyNumberFormat="1" applyFont="1" applyFill="1" applyBorder="1" applyAlignment="1">
      <alignment horizontal="right" vertical="center" wrapText="1"/>
    </xf>
    <xf numFmtId="43" fontId="9" fillId="33" borderId="14" xfId="47" applyNumberFormat="1" applyFont="1" applyFill="1" applyBorder="1" applyAlignment="1">
      <alignment horizontal="justify" vertical="center" wrapText="1"/>
    </xf>
    <xf numFmtId="0" fontId="10" fillId="33" borderId="21" xfId="115" applyFont="1" applyFill="1" applyBorder="1" applyAlignment="1">
      <alignment horizontal="left" vertical="center" wrapText="1"/>
      <protection/>
    </xf>
    <xf numFmtId="183" fontId="9" fillId="33" borderId="27" xfId="47" applyNumberFormat="1" applyFont="1" applyFill="1" applyBorder="1" applyAlignment="1">
      <alignment horizontal="right" vertical="center" wrapText="1"/>
    </xf>
    <xf numFmtId="183" fontId="9" fillId="33" borderId="18" xfId="47" applyNumberFormat="1" applyFont="1" applyFill="1" applyBorder="1" applyAlignment="1">
      <alignment horizontal="right" vertical="center" wrapText="1"/>
    </xf>
    <xf numFmtId="183" fontId="9" fillId="33" borderId="23" xfId="47" applyNumberFormat="1" applyFont="1" applyFill="1" applyBorder="1" applyAlignment="1">
      <alignment horizontal="right" vertical="center" wrapText="1"/>
    </xf>
    <xf numFmtId="183" fontId="10" fillId="33" borderId="23" xfId="47" applyNumberFormat="1" applyFont="1" applyFill="1" applyBorder="1" applyAlignment="1">
      <alignment horizontal="right" vertical="center" wrapText="1"/>
    </xf>
    <xf numFmtId="183" fontId="9" fillId="33" borderId="18" xfId="47" applyNumberFormat="1" applyFont="1" applyFill="1" applyBorder="1" applyAlignment="1">
      <alignment horizontal="justify" vertical="center" wrapText="1"/>
    </xf>
    <xf numFmtId="0" fontId="9" fillId="33" borderId="28" xfId="115" applyFont="1" applyFill="1" applyBorder="1" applyAlignment="1" quotePrefix="1">
      <alignment horizontal="left" vertical="center" wrapText="1"/>
      <protection/>
    </xf>
    <xf numFmtId="0" fontId="9" fillId="33" borderId="27" xfId="115" applyFont="1" applyFill="1" applyBorder="1" applyAlignment="1">
      <alignment horizontal="left" vertical="center" wrapText="1"/>
      <protection/>
    </xf>
    <xf numFmtId="0" fontId="9" fillId="33" borderId="29" xfId="115" applyFont="1" applyFill="1" applyBorder="1" applyAlignment="1">
      <alignment horizontal="center" vertical="center" wrapText="1"/>
      <protection/>
    </xf>
    <xf numFmtId="0" fontId="10" fillId="33" borderId="29" xfId="115" applyFont="1" applyFill="1" applyBorder="1" applyAlignment="1">
      <alignment horizontal="center" vertical="center" wrapText="1"/>
      <protection/>
    </xf>
    <xf numFmtId="0" fontId="9" fillId="33" borderId="29" xfId="115" applyFont="1" applyFill="1" applyBorder="1" applyAlignment="1">
      <alignment horizontal="left" vertical="center" wrapText="1"/>
      <protection/>
    </xf>
    <xf numFmtId="0" fontId="9" fillId="33" borderId="25" xfId="115" applyFont="1" applyFill="1" applyBorder="1" applyAlignment="1">
      <alignment horizontal="left" vertical="center" wrapText="1"/>
      <protection/>
    </xf>
    <xf numFmtId="0" fontId="9" fillId="33" borderId="30" xfId="115" applyFont="1" applyFill="1" applyBorder="1" applyAlignment="1">
      <alignment vertical="center" wrapText="1"/>
      <protection/>
    </xf>
    <xf numFmtId="0" fontId="9" fillId="33" borderId="30" xfId="115" applyFont="1" applyFill="1" applyBorder="1" applyAlignment="1">
      <alignment horizontal="left" vertical="center" wrapText="1"/>
      <protection/>
    </xf>
    <xf numFmtId="183" fontId="9" fillId="33" borderId="31" xfId="47" applyNumberFormat="1" applyFont="1" applyFill="1" applyBorder="1" applyAlignment="1">
      <alignment horizontal="right" vertical="center" wrapText="1"/>
    </xf>
    <xf numFmtId="183" fontId="9" fillId="33" borderId="31" xfId="115" applyNumberFormat="1" applyFont="1" applyFill="1" applyBorder="1" applyAlignment="1">
      <alignment vertical="center" wrapText="1"/>
      <protection/>
    </xf>
    <xf numFmtId="0" fontId="9" fillId="33" borderId="29" xfId="115" applyFont="1" applyFill="1" applyBorder="1" applyAlignment="1">
      <alignment horizontal="justify" vertical="center" wrapText="1"/>
      <protection/>
    </xf>
    <xf numFmtId="0" fontId="9" fillId="33" borderId="25" xfId="115" applyFont="1" applyFill="1" applyBorder="1" applyAlignment="1">
      <alignment horizontal="right" vertical="center" wrapText="1"/>
      <protection/>
    </xf>
    <xf numFmtId="0" fontId="9" fillId="33" borderId="30" xfId="115" applyFont="1" applyFill="1" applyBorder="1" applyAlignment="1">
      <alignment horizontal="justify" vertical="center" wrapText="1"/>
      <protection/>
    </xf>
    <xf numFmtId="0" fontId="9" fillId="33" borderId="25" xfId="115" applyFont="1" applyFill="1" applyBorder="1">
      <alignment/>
      <protection/>
    </xf>
    <xf numFmtId="0" fontId="9" fillId="33" borderId="30" xfId="115" applyFont="1" applyFill="1" applyBorder="1">
      <alignment/>
      <protection/>
    </xf>
    <xf numFmtId="0" fontId="9" fillId="33" borderId="26" xfId="115" applyFont="1" applyFill="1" applyBorder="1">
      <alignment/>
      <protection/>
    </xf>
    <xf numFmtId="0" fontId="10" fillId="33" borderId="12" xfId="115" applyFont="1" applyFill="1" applyBorder="1" applyAlignment="1">
      <alignment horizontal="left" vertical="center" wrapText="1"/>
      <protection/>
    </xf>
    <xf numFmtId="0" fontId="10" fillId="33" borderId="29" xfId="115" applyFont="1" applyFill="1" applyBorder="1" applyAlignment="1">
      <alignment horizontal="left" vertical="center" wrapText="1"/>
      <protection/>
    </xf>
    <xf numFmtId="49" fontId="9" fillId="33" borderId="12" xfId="115" applyNumberFormat="1" applyFont="1" applyFill="1" applyBorder="1" applyAlignment="1" quotePrefix="1">
      <alignment horizontal="left" vertical="center" wrapText="1"/>
      <protection/>
    </xf>
    <xf numFmtId="49" fontId="9" fillId="33" borderId="29" xfId="115" applyNumberFormat="1" applyFont="1" applyFill="1" applyBorder="1" applyAlignment="1" quotePrefix="1">
      <alignment horizontal="left" vertical="center" wrapText="1"/>
      <protection/>
    </xf>
    <xf numFmtId="183" fontId="9" fillId="0" borderId="10" xfId="115" applyNumberFormat="1" applyFont="1" applyFill="1" applyBorder="1" applyAlignment="1">
      <alignment horizontal="justify" vertical="center" wrapText="1"/>
      <protection/>
    </xf>
    <xf numFmtId="0" fontId="9" fillId="0" borderId="18" xfId="115" applyFont="1" applyFill="1" applyBorder="1" applyAlignment="1">
      <alignment horizontal="left" vertical="center" wrapText="1"/>
      <protection/>
    </xf>
    <xf numFmtId="0" fontId="9" fillId="33" borderId="10" xfId="115" applyFont="1" applyFill="1" applyBorder="1" applyAlignment="1" quotePrefix="1">
      <alignment horizontal="left" vertical="center" wrapText="1"/>
      <protection/>
    </xf>
    <xf numFmtId="0" fontId="10" fillId="33" borderId="24" xfId="115" applyFont="1" applyFill="1" applyBorder="1" applyAlignment="1" quotePrefix="1">
      <alignment horizontal="left" vertical="center" wrapText="1"/>
      <protection/>
    </xf>
    <xf numFmtId="183" fontId="9" fillId="33" borderId="22" xfId="115" applyNumberFormat="1" applyFont="1" applyFill="1" applyBorder="1" applyAlignment="1">
      <alignment vertical="center" wrapText="1"/>
      <protection/>
    </xf>
    <xf numFmtId="183" fontId="9" fillId="33" borderId="10" xfId="47" applyNumberFormat="1" applyFont="1" applyFill="1" applyBorder="1" applyAlignment="1">
      <alignment horizontal="justify" vertical="center" wrapText="1"/>
    </xf>
    <xf numFmtId="0" fontId="9" fillId="33" borderId="32" xfId="115" applyFont="1" applyFill="1" applyBorder="1">
      <alignment/>
      <protection/>
    </xf>
    <xf numFmtId="0" fontId="9" fillId="33" borderId="33" xfId="115" applyFont="1" applyFill="1" applyBorder="1" applyAlignment="1">
      <alignment horizontal="left" vertical="center" wrapText="1"/>
      <protection/>
    </xf>
    <xf numFmtId="183" fontId="9" fillId="33" borderId="34" xfId="47" applyNumberFormat="1" applyFont="1" applyFill="1" applyBorder="1" applyAlignment="1">
      <alignment horizontal="right" vertical="center" wrapText="1"/>
    </xf>
    <xf numFmtId="183" fontId="9" fillId="33" borderId="34" xfId="115" applyNumberFormat="1" applyFont="1" applyFill="1" applyBorder="1" applyAlignment="1">
      <alignment vertical="center" wrapText="1"/>
      <protection/>
    </xf>
    <xf numFmtId="0" fontId="9" fillId="0" borderId="35" xfId="115" applyFont="1" applyFill="1" applyBorder="1">
      <alignment/>
      <protection/>
    </xf>
    <xf numFmtId="0" fontId="9" fillId="0" borderId="35" xfId="115" applyFont="1" applyFill="1" applyBorder="1" applyAlignment="1">
      <alignment horizontal="center" wrapText="1"/>
      <protection/>
    </xf>
    <xf numFmtId="0" fontId="9" fillId="0" borderId="35" xfId="115" applyFont="1" applyFill="1" applyBorder="1" applyAlignment="1">
      <alignment horizontal="center" vertical="top" wrapText="1"/>
      <protection/>
    </xf>
    <xf numFmtId="49" fontId="9" fillId="0" borderId="35" xfId="115" applyNumberFormat="1" applyFont="1" applyFill="1" applyBorder="1" applyAlignment="1">
      <alignment horizontal="center" wrapText="1"/>
      <protection/>
    </xf>
    <xf numFmtId="0" fontId="9" fillId="0" borderId="35" xfId="115" applyFont="1" applyFill="1" applyBorder="1" applyAlignment="1">
      <alignment horizontal="left" wrapText="1"/>
      <protection/>
    </xf>
    <xf numFmtId="0" fontId="9" fillId="0" borderId="35" xfId="115" applyFont="1" applyFill="1" applyBorder="1" applyAlignment="1" quotePrefix="1">
      <alignment horizontal="center" vertical="center" wrapText="1"/>
      <protection/>
    </xf>
    <xf numFmtId="0" fontId="9" fillId="0" borderId="35" xfId="115" applyFont="1" applyFill="1" applyBorder="1" applyAlignment="1">
      <alignment horizontal="left" vertical="top" wrapText="1"/>
      <protection/>
    </xf>
    <xf numFmtId="183" fontId="9" fillId="0" borderId="36" xfId="47" applyNumberFormat="1" applyFont="1" applyFill="1" applyBorder="1" applyAlignment="1">
      <alignment horizontal="right" vertical="top" wrapText="1"/>
    </xf>
    <xf numFmtId="0" fontId="9" fillId="0" borderId="35" xfId="115" applyFont="1" applyFill="1" applyBorder="1" applyAlignment="1">
      <alignment horizontal="left" vertical="center" wrapText="1"/>
      <protection/>
    </xf>
    <xf numFmtId="183" fontId="9" fillId="0" borderId="36" xfId="47" applyNumberFormat="1" applyFont="1" applyFill="1" applyBorder="1" applyAlignment="1">
      <alignment horizontal="right" vertical="center" wrapText="1"/>
    </xf>
    <xf numFmtId="0" fontId="9" fillId="0" borderId="19" xfId="115" applyFont="1" applyFill="1" applyBorder="1">
      <alignment/>
      <protection/>
    </xf>
    <xf numFmtId="0" fontId="10" fillId="33" borderId="12" xfId="115" applyFont="1" applyFill="1" applyBorder="1" applyAlignment="1">
      <alignment horizontal="justify" vertical="center" wrapText="1"/>
      <protection/>
    </xf>
    <xf numFmtId="197" fontId="10" fillId="33" borderId="28" xfId="47" applyNumberFormat="1" applyFont="1" applyFill="1" applyBorder="1" applyAlignment="1">
      <alignment horizontal="right" vertical="center" wrapText="1"/>
    </xf>
    <xf numFmtId="197" fontId="10" fillId="33" borderId="20" xfId="47" applyNumberFormat="1" applyFont="1" applyFill="1" applyBorder="1" applyAlignment="1">
      <alignment horizontal="right" vertical="center" wrapText="1"/>
    </xf>
    <xf numFmtId="197" fontId="10" fillId="33" borderId="14" xfId="47" applyNumberFormat="1" applyFont="1" applyFill="1" applyBorder="1" applyAlignment="1">
      <alignment horizontal="justify" vertical="center" wrapText="1"/>
    </xf>
    <xf numFmtId="0" fontId="10" fillId="0" borderId="11" xfId="115" applyFont="1" applyFill="1" applyBorder="1" applyAlignment="1">
      <alignment horizontal="left" vertical="center" wrapText="1"/>
      <protection/>
    </xf>
    <xf numFmtId="0" fontId="10" fillId="0" borderId="12" xfId="116" applyFont="1" applyFill="1" applyBorder="1" applyAlignment="1">
      <alignment horizontal="right" vertical="center"/>
      <protection/>
    </xf>
    <xf numFmtId="0" fontId="10" fillId="0" borderId="12" xfId="116" applyFont="1" applyFill="1" applyBorder="1" applyAlignment="1">
      <alignment horizontal="right" vertical="center" wrapText="1"/>
      <protection/>
    </xf>
    <xf numFmtId="183" fontId="11" fillId="33" borderId="37" xfId="61" applyNumberFormat="1" applyFont="1" applyFill="1" applyBorder="1" applyAlignment="1" applyProtection="1">
      <alignment horizontal="right" vertical="center" wrapText="1" readingOrder="1"/>
      <protection locked="0"/>
    </xf>
    <xf numFmtId="41" fontId="11" fillId="33" borderId="37" xfId="48" applyFont="1" applyFill="1" applyBorder="1" applyAlignment="1" applyProtection="1">
      <alignment vertical="top" wrapText="1" readingOrder="1"/>
      <protection locked="0"/>
    </xf>
    <xf numFmtId="41" fontId="11" fillId="33" borderId="37" xfId="48" applyFont="1" applyFill="1" applyBorder="1" applyAlignment="1" applyProtection="1">
      <alignment vertical="center" wrapText="1" readingOrder="1"/>
      <protection locked="0"/>
    </xf>
    <xf numFmtId="41" fontId="11" fillId="33" borderId="38" xfId="48" applyFont="1" applyFill="1" applyBorder="1" applyAlignment="1" applyProtection="1">
      <alignment horizontal="center" vertical="center" wrapText="1" readingOrder="1"/>
      <protection locked="0"/>
    </xf>
    <xf numFmtId="41" fontId="9" fillId="33" borderId="33" xfId="48" applyFont="1" applyFill="1" applyBorder="1" applyAlignment="1" applyProtection="1">
      <alignment vertical="top" wrapText="1" readingOrder="1"/>
      <protection locked="0"/>
    </xf>
    <xf numFmtId="41" fontId="9" fillId="33" borderId="39" xfId="48" applyFont="1" applyFill="1" applyBorder="1" applyAlignment="1" applyProtection="1">
      <alignment vertical="top" wrapText="1" readingOrder="1"/>
      <protection locked="0"/>
    </xf>
    <xf numFmtId="41" fontId="11" fillId="33" borderId="38" xfId="48" applyFont="1" applyFill="1" applyBorder="1" applyAlignment="1" applyProtection="1">
      <alignment vertical="center" wrapText="1" readingOrder="1"/>
      <protection locked="0"/>
    </xf>
    <xf numFmtId="41" fontId="9" fillId="33" borderId="39" xfId="48" applyFont="1" applyFill="1" applyBorder="1" applyAlignment="1" applyProtection="1">
      <alignment vertical="center" wrapText="1" readingOrder="1"/>
      <protection locked="0"/>
    </xf>
    <xf numFmtId="41" fontId="9" fillId="33" borderId="40" xfId="48" applyFont="1" applyFill="1" applyBorder="1" applyAlignment="1" applyProtection="1">
      <alignment vertical="center" wrapText="1" readingOrder="1"/>
      <protection locked="0"/>
    </xf>
    <xf numFmtId="41" fontId="11" fillId="33" borderId="37" xfId="48" applyFont="1" applyFill="1" applyBorder="1" applyAlignment="1" applyProtection="1">
      <alignment horizontal="center" vertical="center" wrapText="1" readingOrder="1"/>
      <protection locked="0"/>
    </xf>
    <xf numFmtId="0" fontId="9" fillId="33" borderId="41" xfId="115" applyFont="1" applyFill="1" applyBorder="1" applyAlignment="1">
      <alignment horizontal="left" vertical="center" wrapText="1"/>
      <protection/>
    </xf>
    <xf numFmtId="0" fontId="9" fillId="33" borderId="42" xfId="115" applyFont="1" applyFill="1" applyBorder="1" applyAlignment="1">
      <alignment horizontal="left" vertical="center" wrapText="1"/>
      <protection/>
    </xf>
    <xf numFmtId="0" fontId="9" fillId="0" borderId="15" xfId="115" applyFont="1" applyFill="1" applyBorder="1" applyAlignment="1">
      <alignment horizontal="left" vertical="center" wrapText="1"/>
      <protection/>
    </xf>
    <xf numFmtId="0" fontId="9" fillId="33" borderId="10" xfId="115" applyFont="1" applyFill="1" applyBorder="1" applyAlignment="1">
      <alignment vertical="center"/>
      <protection/>
    </xf>
    <xf numFmtId="0" fontId="9" fillId="33" borderId="31" xfId="115" applyFont="1" applyFill="1" applyBorder="1">
      <alignment/>
      <protection/>
    </xf>
    <xf numFmtId="0" fontId="9" fillId="33" borderId="12" xfId="115" applyFont="1" applyFill="1" applyBorder="1">
      <alignment/>
      <protection/>
    </xf>
    <xf numFmtId="0" fontId="9" fillId="33" borderId="12" xfId="115" applyFont="1" applyFill="1" applyBorder="1" applyAlignment="1">
      <alignment vertical="center"/>
      <protection/>
    </xf>
    <xf numFmtId="0" fontId="9" fillId="33" borderId="29" xfId="115" applyFont="1" applyFill="1" applyBorder="1">
      <alignment/>
      <protection/>
    </xf>
    <xf numFmtId="41" fontId="9" fillId="33" borderId="43" xfId="48" applyFont="1" applyFill="1" applyBorder="1" applyAlignment="1" applyProtection="1">
      <alignment vertical="center" wrapText="1" readingOrder="1"/>
      <protection locked="0"/>
    </xf>
    <xf numFmtId="41" fontId="9" fillId="33" borderId="44" xfId="48" applyFont="1" applyFill="1" applyBorder="1" applyAlignment="1" applyProtection="1">
      <alignment vertical="center" wrapText="1" readingOrder="1"/>
      <protection locked="0"/>
    </xf>
    <xf numFmtId="0" fontId="10" fillId="0" borderId="12" xfId="115" applyFont="1" applyFill="1" applyBorder="1" applyAlignment="1">
      <alignment horizontal="left" vertical="center" wrapText="1"/>
      <protection/>
    </xf>
    <xf numFmtId="0" fontId="10" fillId="33" borderId="15" xfId="115" applyFont="1" applyFill="1" applyBorder="1" applyAlignment="1">
      <alignment horizontal="left" vertical="center" wrapText="1"/>
      <protection/>
    </xf>
    <xf numFmtId="183" fontId="10" fillId="0" borderId="15" xfId="47" applyNumberFormat="1" applyFont="1" applyFill="1" applyBorder="1" applyAlignment="1">
      <alignment horizontal="right" vertical="center" wrapText="1"/>
    </xf>
    <xf numFmtId="0" fontId="9" fillId="0" borderId="20" xfId="115" applyFont="1" applyFill="1" applyBorder="1" applyAlignment="1">
      <alignment horizontal="center" vertical="center" wrapText="1"/>
      <protection/>
    </xf>
    <xf numFmtId="0" fontId="10" fillId="33" borderId="16" xfId="115" applyFont="1" applyFill="1" applyBorder="1" applyAlignment="1">
      <alignment horizontal="center" vertical="center" wrapText="1"/>
      <protection/>
    </xf>
    <xf numFmtId="0" fontId="10" fillId="33" borderId="16" xfId="115" applyFont="1" applyFill="1" applyBorder="1" applyAlignment="1">
      <alignment horizontal="left" vertical="center" wrapText="1"/>
      <protection/>
    </xf>
    <xf numFmtId="49" fontId="9" fillId="33" borderId="16" xfId="115" applyNumberFormat="1" applyFont="1" applyFill="1" applyBorder="1" applyAlignment="1" quotePrefix="1">
      <alignment horizontal="left" vertical="center" wrapText="1"/>
      <protection/>
    </xf>
    <xf numFmtId="49" fontId="9" fillId="33" borderId="14" xfId="115" applyNumberFormat="1" applyFont="1" applyFill="1" applyBorder="1" applyAlignment="1" quotePrefix="1">
      <alignment horizontal="left" vertical="center" wrapText="1"/>
      <protection/>
    </xf>
    <xf numFmtId="0" fontId="9" fillId="33" borderId="45" xfId="115" applyFont="1" applyFill="1" applyBorder="1" applyAlignment="1">
      <alignment horizontal="left" vertical="center" wrapText="1"/>
      <protection/>
    </xf>
    <xf numFmtId="0" fontId="9" fillId="0" borderId="16" xfId="115" applyFont="1" applyFill="1" applyBorder="1" applyAlignment="1">
      <alignment horizontal="left" vertical="center" wrapText="1"/>
      <protection/>
    </xf>
    <xf numFmtId="0" fontId="9" fillId="0" borderId="46" xfId="115" applyFont="1" applyFill="1" applyBorder="1" applyAlignment="1">
      <alignment horizontal="left" vertical="center" wrapText="1"/>
      <protection/>
    </xf>
    <xf numFmtId="0" fontId="9" fillId="0" borderId="19" xfId="115" applyFont="1" applyFill="1" applyBorder="1" applyAlignment="1">
      <alignment horizontal="center" vertical="center" wrapText="1"/>
      <protection/>
    </xf>
    <xf numFmtId="183" fontId="9" fillId="33" borderId="16" xfId="47" applyNumberFormat="1" applyFont="1" applyFill="1" applyBorder="1" applyAlignment="1">
      <alignment horizontal="center" vertical="center" wrapText="1"/>
    </xf>
    <xf numFmtId="183" fontId="9" fillId="0" borderId="13" xfId="115" applyNumberFormat="1" applyFont="1" applyFill="1" applyBorder="1" applyAlignment="1">
      <alignment horizontal="center" vertical="center" wrapText="1"/>
      <protection/>
    </xf>
    <xf numFmtId="183" fontId="9" fillId="0" borderId="16" xfId="115" applyNumberFormat="1" applyFont="1" applyFill="1" applyBorder="1" applyAlignment="1">
      <alignment horizontal="center" vertical="center" wrapText="1"/>
      <protection/>
    </xf>
    <xf numFmtId="0" fontId="9" fillId="33" borderId="17" xfId="115" applyFont="1" applyFill="1" applyBorder="1" applyAlignment="1">
      <alignment horizontal="left" vertical="center" wrapText="1"/>
      <protection/>
    </xf>
    <xf numFmtId="183" fontId="9" fillId="33" borderId="16" xfId="47" applyNumberFormat="1" applyFont="1" applyFill="1" applyBorder="1" applyAlignment="1">
      <alignment horizontal="right" vertical="center" wrapText="1"/>
    </xf>
    <xf numFmtId="183" fontId="9" fillId="33" borderId="13" xfId="47" applyNumberFormat="1" applyFont="1" applyFill="1" applyBorder="1" applyAlignment="1">
      <alignment horizontal="right" vertical="center" wrapText="1"/>
    </xf>
    <xf numFmtId="0" fontId="9" fillId="0" borderId="16" xfId="115" applyFont="1" applyFill="1" applyBorder="1" applyAlignment="1">
      <alignment horizontal="center" vertical="center" wrapText="1"/>
      <protection/>
    </xf>
    <xf numFmtId="183" fontId="9" fillId="0" borderId="15" xfId="47" applyNumberFormat="1" applyFont="1" applyFill="1" applyBorder="1" applyAlignment="1">
      <alignment horizontal="right" vertical="center" wrapText="1"/>
    </xf>
    <xf numFmtId="0" fontId="9" fillId="0" borderId="15" xfId="115" applyFont="1" applyFill="1" applyBorder="1" applyAlignment="1">
      <alignment horizontal="center" vertical="center" wrapText="1"/>
      <protection/>
    </xf>
    <xf numFmtId="0" fontId="10" fillId="0" borderId="15" xfId="115" applyFont="1" applyFill="1" applyBorder="1" applyAlignment="1">
      <alignment horizontal="center" vertical="center" wrapText="1"/>
      <protection/>
    </xf>
    <xf numFmtId="49" fontId="9" fillId="0" borderId="15" xfId="115" applyNumberFormat="1" applyFont="1" applyFill="1" applyBorder="1" applyAlignment="1">
      <alignment horizontal="center" vertical="center" wrapText="1"/>
      <protection/>
    </xf>
    <xf numFmtId="0" fontId="10" fillId="33" borderId="11" xfId="115" applyFont="1" applyFill="1" applyBorder="1" applyAlignment="1">
      <alignment horizontal="left" vertical="center" wrapText="1"/>
      <protection/>
    </xf>
    <xf numFmtId="0" fontId="10" fillId="0" borderId="0" xfId="115" applyFont="1" applyFill="1" applyBorder="1">
      <alignment/>
      <protection/>
    </xf>
    <xf numFmtId="49" fontId="9" fillId="0" borderId="0" xfId="115" applyNumberFormat="1" applyFont="1" applyFill="1" applyBorder="1">
      <alignment/>
      <protection/>
    </xf>
    <xf numFmtId="0" fontId="9" fillId="0" borderId="26" xfId="115" applyFont="1" applyFill="1" applyBorder="1" applyAlignment="1">
      <alignment horizontal="left"/>
      <protection/>
    </xf>
    <xf numFmtId="183" fontId="9" fillId="0" borderId="26" xfId="47" applyNumberFormat="1" applyFont="1" applyFill="1" applyBorder="1" applyAlignment="1">
      <alignment horizontal="right"/>
    </xf>
    <xf numFmtId="0" fontId="9" fillId="0" borderId="0" xfId="115" applyFont="1" applyFill="1" applyBorder="1" applyAlignment="1">
      <alignment horizontal="left"/>
      <protection/>
    </xf>
    <xf numFmtId="183" fontId="9" fillId="33" borderId="26" xfId="47" applyNumberFormat="1" applyFont="1" applyFill="1" applyBorder="1" applyAlignment="1">
      <alignment horizontal="right"/>
    </xf>
    <xf numFmtId="183" fontId="9" fillId="33" borderId="0" xfId="47" applyNumberFormat="1" applyFont="1" applyFill="1" applyBorder="1" applyAlignment="1">
      <alignment/>
    </xf>
    <xf numFmtId="0" fontId="9" fillId="0" borderId="26" xfId="115" applyFont="1" applyFill="1" applyBorder="1" applyAlignment="1">
      <alignment horizontal="right"/>
      <protection/>
    </xf>
    <xf numFmtId="0" fontId="10" fillId="0" borderId="47" xfId="115" applyFont="1" applyFill="1" applyBorder="1" applyAlignment="1">
      <alignment horizontal="center" vertical="center" wrapText="1"/>
      <protection/>
    </xf>
    <xf numFmtId="0" fontId="10" fillId="0" borderId="19" xfId="115" applyFont="1" applyFill="1" applyBorder="1" applyAlignment="1">
      <alignment horizontal="center" vertical="center" wrapText="1"/>
      <protection/>
    </xf>
    <xf numFmtId="0" fontId="10" fillId="0" borderId="48" xfId="115" applyFont="1" applyFill="1" applyBorder="1" applyAlignment="1">
      <alignment horizontal="center" vertical="center" wrapText="1"/>
      <protection/>
    </xf>
    <xf numFmtId="183" fontId="10" fillId="0" borderId="26" xfId="47" applyNumberFormat="1" applyFont="1" applyFill="1" applyBorder="1" applyAlignment="1">
      <alignment horizontal="center" vertical="center" wrapText="1"/>
    </xf>
    <xf numFmtId="183" fontId="10" fillId="33" borderId="26" xfId="47" applyNumberFormat="1" applyFont="1" applyFill="1" applyBorder="1" applyAlignment="1">
      <alignment horizontal="center" vertical="center" wrapText="1"/>
    </xf>
    <xf numFmtId="183" fontId="10" fillId="0" borderId="49" xfId="47" applyNumberFormat="1" applyFont="1" applyFill="1" applyBorder="1" applyAlignment="1">
      <alignment horizontal="center" vertical="center" wrapText="1"/>
    </xf>
    <xf numFmtId="0" fontId="10" fillId="0" borderId="36" xfId="115" applyFont="1" applyFill="1" applyBorder="1" applyAlignment="1">
      <alignment horizontal="center" wrapText="1"/>
      <protection/>
    </xf>
    <xf numFmtId="0" fontId="10" fillId="0" borderId="50" xfId="115" applyFont="1" applyFill="1" applyBorder="1" applyAlignment="1">
      <alignment horizontal="center" wrapText="1"/>
      <protection/>
    </xf>
    <xf numFmtId="0" fontId="10" fillId="0" borderId="35" xfId="115" applyFont="1" applyFill="1" applyBorder="1" applyAlignment="1">
      <alignment horizontal="center" wrapText="1"/>
      <protection/>
    </xf>
    <xf numFmtId="0" fontId="10" fillId="33" borderId="35" xfId="115" applyFont="1" applyFill="1" applyBorder="1" applyAlignment="1">
      <alignment horizontal="center" wrapText="1"/>
      <protection/>
    </xf>
    <xf numFmtId="0" fontId="9" fillId="0" borderId="51" xfId="115" applyFont="1" applyFill="1" applyBorder="1">
      <alignment/>
      <protection/>
    </xf>
    <xf numFmtId="0" fontId="9" fillId="0" borderId="52" xfId="115" applyFont="1" applyFill="1" applyBorder="1">
      <alignment/>
      <protection/>
    </xf>
    <xf numFmtId="0" fontId="9" fillId="0" borderId="53" xfId="115" applyFont="1" applyFill="1" applyBorder="1">
      <alignment/>
      <protection/>
    </xf>
    <xf numFmtId="0" fontId="9" fillId="0" borderId="54" xfId="115" applyFont="1" applyFill="1" applyBorder="1" applyAlignment="1">
      <alignment horizontal="center" wrapText="1"/>
      <protection/>
    </xf>
    <xf numFmtId="49" fontId="9" fillId="0" borderId="54" xfId="115" applyNumberFormat="1" applyFont="1" applyFill="1" applyBorder="1" applyAlignment="1">
      <alignment horizontal="center" wrapText="1"/>
      <protection/>
    </xf>
    <xf numFmtId="0" fontId="9" fillId="0" borderId="54" xfId="115" applyFont="1" applyFill="1" applyBorder="1" applyAlignment="1">
      <alignment horizontal="left" wrapText="1"/>
      <protection/>
    </xf>
    <xf numFmtId="0" fontId="9" fillId="0" borderId="51" xfId="115" applyFont="1" applyFill="1" applyBorder="1" applyAlignment="1">
      <alignment horizontal="left" wrapText="1"/>
      <protection/>
    </xf>
    <xf numFmtId="0" fontId="9" fillId="0" borderId="53" xfId="115" applyFont="1" applyFill="1" applyBorder="1" applyAlignment="1">
      <alignment horizontal="left" vertical="top" wrapText="1"/>
      <protection/>
    </xf>
    <xf numFmtId="183" fontId="9" fillId="0" borderId="51" xfId="47" applyNumberFormat="1" applyFont="1" applyFill="1" applyBorder="1" applyAlignment="1">
      <alignment horizontal="right" vertical="top" wrapText="1"/>
    </xf>
    <xf numFmtId="183" fontId="9" fillId="0" borderId="52" xfId="47" applyNumberFormat="1" applyFont="1" applyFill="1" applyBorder="1" applyAlignment="1">
      <alignment horizontal="right" vertical="top" wrapText="1"/>
    </xf>
    <xf numFmtId="183" fontId="9" fillId="33" borderId="51" xfId="47" applyNumberFormat="1" applyFont="1" applyFill="1" applyBorder="1" applyAlignment="1">
      <alignment horizontal="right" vertical="top" wrapText="1"/>
    </xf>
    <xf numFmtId="0" fontId="9" fillId="33" borderId="53" xfId="115" applyFont="1" applyFill="1" applyBorder="1" applyAlignment="1">
      <alignment horizontal="left" vertical="top" wrapText="1"/>
      <protection/>
    </xf>
    <xf numFmtId="183" fontId="9" fillId="33" borderId="52" xfId="47" applyNumberFormat="1" applyFont="1" applyFill="1" applyBorder="1" applyAlignment="1">
      <alignment horizontal="right" vertical="top" wrapText="1"/>
    </xf>
    <xf numFmtId="183" fontId="9" fillId="0" borderId="54" xfId="47" applyNumberFormat="1" applyFont="1" applyFill="1" applyBorder="1" applyAlignment="1">
      <alignment horizontal="right" vertical="top" wrapText="1"/>
    </xf>
    <xf numFmtId="183" fontId="9" fillId="0" borderId="53" xfId="47" applyNumberFormat="1" applyFont="1" applyFill="1" applyBorder="1" applyAlignment="1">
      <alignment horizontal="right" vertical="top" wrapText="1"/>
    </xf>
    <xf numFmtId="183" fontId="9" fillId="33" borderId="51" xfId="47" applyNumberFormat="1" applyFont="1" applyFill="1" applyBorder="1" applyAlignment="1">
      <alignment horizontal="justify" vertical="top" wrapText="1"/>
    </xf>
    <xf numFmtId="0" fontId="9" fillId="0" borderId="54" xfId="115" applyFont="1" applyFill="1" applyBorder="1" applyAlignment="1">
      <alignment horizontal="justify" vertical="top" wrapText="1"/>
      <protection/>
    </xf>
    <xf numFmtId="0" fontId="9" fillId="0" borderId="52" xfId="115" applyFont="1" applyFill="1" applyBorder="1" applyAlignment="1">
      <alignment horizontal="justify" vertical="top" wrapText="1"/>
      <protection/>
    </xf>
    <xf numFmtId="0" fontId="9" fillId="0" borderId="51" xfId="115" applyFont="1" applyFill="1" applyBorder="1" applyAlignment="1">
      <alignment horizontal="right" vertical="top" wrapText="1"/>
      <protection/>
    </xf>
    <xf numFmtId="0" fontId="9" fillId="0" borderId="53" xfId="115" applyFont="1" applyFill="1" applyBorder="1" applyAlignment="1">
      <alignment horizontal="justify" vertical="top" wrapText="1"/>
      <protection/>
    </xf>
    <xf numFmtId="49" fontId="10" fillId="0" borderId="12" xfId="115" applyNumberFormat="1" applyFont="1" applyFill="1" applyBorder="1" applyAlignment="1">
      <alignment horizontal="center" vertical="center" wrapText="1"/>
      <protection/>
    </xf>
    <xf numFmtId="0" fontId="10" fillId="0" borderId="14" xfId="115" applyFont="1" applyFill="1" applyBorder="1" applyAlignment="1">
      <alignment horizontal="left" vertical="center" wrapText="1"/>
      <protection/>
    </xf>
    <xf numFmtId="183" fontId="10" fillId="0" borderId="10" xfId="47" applyNumberFormat="1" applyFont="1" applyFill="1" applyBorder="1" applyAlignment="1">
      <alignment horizontal="right" vertical="center" wrapText="1"/>
    </xf>
    <xf numFmtId="183" fontId="9" fillId="33" borderId="14" xfId="47" applyNumberFormat="1" applyFont="1" applyFill="1" applyBorder="1" applyAlignment="1">
      <alignment horizontal="right" vertical="center" wrapText="1"/>
    </xf>
    <xf numFmtId="0" fontId="9" fillId="33" borderId="11" xfId="115" applyFont="1" applyFill="1" applyBorder="1" applyAlignment="1">
      <alignment horizontal="left" vertical="center" wrapText="1"/>
      <protection/>
    </xf>
    <xf numFmtId="183" fontId="10" fillId="33" borderId="10" xfId="47" applyNumberFormat="1" applyFont="1" applyFill="1" applyBorder="1" applyAlignment="1">
      <alignment horizontal="right" vertical="center" wrapText="1"/>
    </xf>
    <xf numFmtId="183" fontId="10" fillId="0" borderId="12" xfId="47" applyNumberFormat="1" applyFont="1" applyFill="1" applyBorder="1" applyAlignment="1">
      <alignment horizontal="right" vertical="center" wrapText="1"/>
    </xf>
    <xf numFmtId="183" fontId="10" fillId="0" borderId="11" xfId="47" applyNumberFormat="1" applyFont="1" applyFill="1" applyBorder="1" applyAlignment="1">
      <alignment horizontal="right" vertical="center" wrapText="1"/>
    </xf>
    <xf numFmtId="183" fontId="9" fillId="33" borderId="14" xfId="47" applyNumberFormat="1" applyFont="1" applyFill="1" applyBorder="1" applyAlignment="1">
      <alignment horizontal="justify" vertical="center" wrapText="1"/>
    </xf>
    <xf numFmtId="0" fontId="9" fillId="0" borderId="12" xfId="115" applyFont="1" applyFill="1" applyBorder="1" applyAlignment="1">
      <alignment horizontal="justify" vertical="center" wrapText="1"/>
      <protection/>
    </xf>
    <xf numFmtId="183" fontId="9" fillId="0" borderId="11" xfId="115" applyNumberFormat="1" applyFont="1" applyFill="1" applyBorder="1" applyAlignment="1">
      <alignment horizontal="left" vertical="center" wrapText="1"/>
      <protection/>
    </xf>
    <xf numFmtId="43" fontId="9" fillId="0" borderId="11" xfId="47" applyFont="1" applyFill="1" applyBorder="1" applyAlignment="1">
      <alignment horizontal="left" vertical="center" wrapText="1"/>
    </xf>
    <xf numFmtId="183" fontId="9" fillId="33" borderId="10" xfId="47" applyNumberFormat="1" applyFont="1" applyFill="1" applyBorder="1" applyAlignment="1">
      <alignment horizontal="right" vertical="center" wrapText="1"/>
    </xf>
    <xf numFmtId="183" fontId="9" fillId="0" borderId="11" xfId="47" applyNumberFormat="1" applyFont="1" applyFill="1" applyBorder="1" applyAlignment="1">
      <alignment horizontal="right" vertical="center" wrapText="1"/>
    </xf>
    <xf numFmtId="43" fontId="9" fillId="0" borderId="11" xfId="115" applyNumberFormat="1" applyFont="1" applyFill="1" applyBorder="1" applyAlignment="1">
      <alignment horizontal="left" vertical="center" wrapText="1"/>
      <protection/>
    </xf>
    <xf numFmtId="0" fontId="9" fillId="0" borderId="14" xfId="115" applyFont="1" applyFill="1" applyBorder="1" applyAlignment="1" quotePrefix="1">
      <alignment vertical="center"/>
      <protection/>
    </xf>
    <xf numFmtId="0" fontId="9" fillId="0" borderId="11" xfId="115" applyFont="1" applyFill="1" applyBorder="1" applyAlignment="1">
      <alignment horizontal="left" vertical="center"/>
      <protection/>
    </xf>
    <xf numFmtId="0" fontId="9" fillId="0" borderId="14" xfId="115" applyFont="1" applyFill="1" applyBorder="1" applyAlignment="1" quotePrefix="1">
      <alignment horizontal="left" vertical="center" wrapText="1"/>
      <protection/>
    </xf>
    <xf numFmtId="0" fontId="10" fillId="0" borderId="12" xfId="115" applyFont="1" applyFill="1" applyBorder="1" applyAlignment="1">
      <alignment horizontal="left" vertical="center"/>
      <protection/>
    </xf>
    <xf numFmtId="0" fontId="10" fillId="0" borderId="14" xfId="115" applyFont="1" applyFill="1" applyBorder="1" applyAlignment="1" quotePrefix="1">
      <alignment horizontal="left" vertical="center" wrapText="1"/>
      <protection/>
    </xf>
    <xf numFmtId="0" fontId="10" fillId="0" borderId="11" xfId="115" applyFont="1" applyFill="1" applyBorder="1" applyAlignment="1">
      <alignment horizontal="left" vertical="center"/>
      <protection/>
    </xf>
    <xf numFmtId="183" fontId="10" fillId="0" borderId="14" xfId="47" applyNumberFormat="1" applyFont="1" applyFill="1" applyBorder="1" applyAlignment="1">
      <alignment horizontal="right" vertical="center" wrapText="1"/>
    </xf>
    <xf numFmtId="183" fontId="10" fillId="33" borderId="12" xfId="47" applyNumberFormat="1" applyFont="1" applyFill="1" applyBorder="1" applyAlignment="1">
      <alignment horizontal="right" vertical="center" wrapText="1"/>
    </xf>
    <xf numFmtId="183" fontId="10" fillId="33" borderId="14" xfId="47" applyNumberFormat="1" applyFont="1" applyFill="1" applyBorder="1" applyAlignment="1">
      <alignment horizontal="justify" vertical="center" wrapText="1"/>
    </xf>
    <xf numFmtId="43" fontId="10" fillId="0" borderId="11" xfId="47" applyFont="1" applyFill="1" applyBorder="1" applyAlignment="1">
      <alignment horizontal="left" vertical="center" wrapText="1"/>
    </xf>
    <xf numFmtId="49" fontId="10" fillId="0" borderId="15" xfId="115" applyNumberFormat="1" applyFont="1" applyFill="1" applyBorder="1" applyAlignment="1">
      <alignment horizontal="center" vertical="center" wrapText="1"/>
      <protection/>
    </xf>
    <xf numFmtId="0" fontId="10" fillId="0" borderId="15" xfId="115" applyFont="1" applyFill="1" applyBorder="1" applyAlignment="1">
      <alignment horizontal="left" vertical="center"/>
      <protection/>
    </xf>
    <xf numFmtId="183" fontId="10" fillId="33" borderId="14" xfId="47" applyNumberFormat="1" applyFont="1" applyFill="1" applyBorder="1" applyAlignment="1">
      <alignment horizontal="right" vertical="center" wrapText="1"/>
    </xf>
    <xf numFmtId="183" fontId="10" fillId="33" borderId="15" xfId="47" applyNumberFormat="1" applyFont="1" applyFill="1" applyBorder="1" applyAlignment="1">
      <alignment horizontal="right" vertical="center" wrapText="1"/>
    </xf>
    <xf numFmtId="183" fontId="10" fillId="0" borderId="22" xfId="47" applyNumberFormat="1" applyFont="1" applyFill="1" applyBorder="1" applyAlignment="1">
      <alignment horizontal="right" vertical="center" wrapText="1"/>
    </xf>
    <xf numFmtId="183" fontId="10" fillId="0" borderId="21" xfId="47" applyNumberFormat="1" applyFont="1" applyFill="1" applyBorder="1" applyAlignment="1">
      <alignment horizontal="right" vertical="center" wrapText="1"/>
    </xf>
    <xf numFmtId="183" fontId="9" fillId="0" borderId="14" xfId="47" applyNumberFormat="1" applyFont="1" applyFill="1" applyBorder="1" applyAlignment="1">
      <alignment horizontal="center" vertical="center" wrapText="1"/>
    </xf>
    <xf numFmtId="0" fontId="9" fillId="0" borderId="11" xfId="115" applyFont="1" applyFill="1" applyBorder="1" applyAlignment="1">
      <alignment horizontal="left" wrapText="1"/>
      <protection/>
    </xf>
    <xf numFmtId="49" fontId="9" fillId="0" borderId="16" xfId="115" applyNumberFormat="1" applyFont="1" applyFill="1" applyBorder="1" applyAlignment="1">
      <alignment horizontal="center" vertical="center" wrapText="1"/>
      <protection/>
    </xf>
    <xf numFmtId="0" fontId="9" fillId="2" borderId="11" xfId="130" applyFont="1" applyFill="1" applyBorder="1" applyAlignment="1">
      <alignment/>
      <protection/>
    </xf>
    <xf numFmtId="0" fontId="9" fillId="2" borderId="14" xfId="130" applyFont="1" applyFill="1" applyBorder="1" applyAlignment="1">
      <alignment/>
      <protection/>
    </xf>
    <xf numFmtId="41" fontId="9" fillId="0" borderId="11" xfId="59" applyFont="1" applyFill="1" applyBorder="1" applyAlignment="1">
      <alignment horizontal="left" vertical="center" wrapText="1"/>
    </xf>
    <xf numFmtId="41" fontId="9" fillId="0" borderId="14" xfId="59" applyFont="1" applyFill="1" applyBorder="1" applyAlignment="1">
      <alignment horizontal="right" vertical="center" wrapText="1"/>
    </xf>
    <xf numFmtId="41" fontId="9" fillId="0" borderId="11" xfId="59" applyFont="1" applyFill="1" applyBorder="1" applyAlignment="1">
      <alignment horizontal="justify" vertical="center" wrapText="1"/>
    </xf>
    <xf numFmtId="49" fontId="9" fillId="0" borderId="12" xfId="115" applyNumberFormat="1" applyFont="1" applyFill="1" applyBorder="1" applyAlignment="1">
      <alignment vertical="center" wrapText="1"/>
      <protection/>
    </xf>
    <xf numFmtId="3" fontId="9" fillId="33" borderId="12" xfId="115" applyNumberFormat="1" applyFont="1" applyFill="1" applyBorder="1" applyAlignment="1">
      <alignment horizontal="right" vertical="center" wrapText="1"/>
      <protection/>
    </xf>
    <xf numFmtId="183" fontId="9" fillId="0" borderId="12" xfId="115" applyNumberFormat="1" applyFont="1" applyFill="1" applyBorder="1" applyAlignment="1">
      <alignment horizontal="left" vertical="center" wrapText="1"/>
      <protection/>
    </xf>
    <xf numFmtId="183" fontId="9" fillId="33" borderId="14" xfId="47" applyNumberFormat="1" applyFont="1" applyFill="1" applyBorder="1" applyAlignment="1">
      <alignment horizontal="left" vertical="center" wrapText="1"/>
    </xf>
    <xf numFmtId="0" fontId="9" fillId="0" borderId="10" xfId="115" applyFont="1" applyFill="1" applyBorder="1" applyAlignment="1" quotePrefix="1">
      <alignment vertical="center"/>
      <protection/>
    </xf>
    <xf numFmtId="0" fontId="10" fillId="0" borderId="10" xfId="115" applyFont="1" applyFill="1" applyBorder="1" applyAlignment="1" quotePrefix="1">
      <alignment vertical="center"/>
      <protection/>
    </xf>
    <xf numFmtId="0" fontId="10" fillId="0" borderId="55" xfId="114" applyFont="1" applyFill="1" applyBorder="1" applyAlignment="1" applyProtection="1">
      <alignment vertical="center" readingOrder="1"/>
      <protection locked="0"/>
    </xf>
    <xf numFmtId="0" fontId="9" fillId="0" borderId="10" xfId="115" applyFont="1" applyFill="1" applyBorder="1" applyAlignment="1">
      <alignment/>
      <protection/>
    </xf>
    <xf numFmtId="0" fontId="10" fillId="0" borderId="10" xfId="115" applyFont="1" applyFill="1" applyBorder="1" applyAlignment="1">
      <alignment/>
      <protection/>
    </xf>
    <xf numFmtId="0" fontId="9" fillId="0" borderId="10" xfId="115" applyFont="1" applyFill="1" applyBorder="1" applyAlignment="1">
      <alignment wrapText="1"/>
      <protection/>
    </xf>
    <xf numFmtId="0" fontId="9" fillId="33" borderId="21" xfId="115" applyFont="1" applyFill="1" applyBorder="1" applyAlignment="1">
      <alignment horizontal="left" vertical="center" wrapText="1"/>
      <protection/>
    </xf>
    <xf numFmtId="183" fontId="9" fillId="0" borderId="10" xfId="115" applyNumberFormat="1" applyFont="1" applyFill="1" applyBorder="1">
      <alignment/>
      <protection/>
    </xf>
    <xf numFmtId="0" fontId="9" fillId="0" borderId="0" xfId="115" applyFont="1" applyFill="1" applyBorder="1" applyAlignment="1">
      <alignment horizontal="right"/>
      <protection/>
    </xf>
    <xf numFmtId="0" fontId="9" fillId="0" borderId="0" xfId="115" applyFont="1" applyFill="1" applyBorder="1" applyAlignment="1">
      <alignment wrapText="1"/>
      <protection/>
    </xf>
    <xf numFmtId="0" fontId="9" fillId="33" borderId="14" xfId="115" applyFont="1" applyFill="1" applyBorder="1">
      <alignment/>
      <protection/>
    </xf>
    <xf numFmtId="0" fontId="9" fillId="33" borderId="10" xfId="115" applyFont="1" applyFill="1" applyBorder="1">
      <alignment/>
      <protection/>
    </xf>
    <xf numFmtId="0" fontId="9" fillId="33" borderId="11" xfId="115" applyFont="1" applyFill="1" applyBorder="1">
      <alignment/>
      <protection/>
    </xf>
    <xf numFmtId="0" fontId="9" fillId="33" borderId="20" xfId="115" applyFont="1" applyFill="1" applyBorder="1" applyAlignment="1">
      <alignment horizontal="left" vertical="center" wrapText="1"/>
      <protection/>
    </xf>
    <xf numFmtId="0" fontId="9" fillId="33" borderId="10" xfId="115" applyFont="1" applyFill="1" applyBorder="1" applyAlignment="1">
      <alignment horizontal="left" vertical="center" wrapText="1"/>
      <protection/>
    </xf>
    <xf numFmtId="183" fontId="9" fillId="33" borderId="10" xfId="115" applyNumberFormat="1" applyFont="1" applyFill="1" applyBorder="1" applyAlignment="1">
      <alignment horizontal="justify" vertical="center" wrapText="1"/>
      <protection/>
    </xf>
    <xf numFmtId="0" fontId="9" fillId="33" borderId="14" xfId="115" applyFont="1" applyFill="1" applyBorder="1" applyAlignment="1">
      <alignment horizontal="right" vertical="center" wrapText="1"/>
      <protection/>
    </xf>
    <xf numFmtId="0" fontId="9" fillId="33" borderId="11" xfId="115" applyFont="1" applyFill="1" applyBorder="1" applyAlignment="1">
      <alignment horizontal="justify" vertical="center" wrapText="1"/>
      <protection/>
    </xf>
    <xf numFmtId="183" fontId="9" fillId="33" borderId="0" xfId="115" applyNumberFormat="1" applyFont="1" applyFill="1" applyBorder="1">
      <alignment/>
      <protection/>
    </xf>
    <xf numFmtId="0" fontId="9" fillId="33" borderId="12" xfId="115" applyFont="1" applyFill="1" applyBorder="1" applyAlignment="1">
      <alignment horizontal="center" vertical="center" wrapText="1"/>
      <protection/>
    </xf>
    <xf numFmtId="0" fontId="10" fillId="0" borderId="16" xfId="115" applyFont="1" applyFill="1" applyBorder="1" applyAlignment="1">
      <alignment horizontal="center" vertical="center" wrapText="1"/>
      <protection/>
    </xf>
    <xf numFmtId="0" fontId="9" fillId="33" borderId="18" xfId="115" applyFont="1" applyFill="1" applyBorder="1" applyAlignment="1">
      <alignment horizontal="left" vertical="center" wrapText="1"/>
      <protection/>
    </xf>
    <xf numFmtId="0" fontId="9" fillId="33" borderId="10" xfId="115" applyFont="1" applyFill="1" applyBorder="1" applyAlignment="1">
      <alignment horizontal="justify" vertical="center" wrapText="1"/>
      <protection/>
    </xf>
    <xf numFmtId="0" fontId="9" fillId="33" borderId="13" xfId="115" applyFont="1" applyFill="1" applyBorder="1" applyAlignment="1">
      <alignment horizontal="center" vertical="center" wrapText="1"/>
      <protection/>
    </xf>
    <xf numFmtId="0" fontId="10" fillId="33" borderId="13" xfId="115" applyFont="1" applyFill="1" applyBorder="1" applyAlignment="1">
      <alignment horizontal="center" vertical="center" wrapText="1"/>
      <protection/>
    </xf>
    <xf numFmtId="49" fontId="9" fillId="33" borderId="13" xfId="115" applyNumberFormat="1" applyFont="1" applyFill="1" applyBorder="1" applyAlignment="1">
      <alignment horizontal="center" vertical="center" wrapText="1"/>
      <protection/>
    </xf>
    <xf numFmtId="0" fontId="9" fillId="33" borderId="13" xfId="115" applyFont="1" applyFill="1" applyBorder="1" applyAlignment="1">
      <alignment horizontal="left" vertical="center" wrapText="1"/>
      <protection/>
    </xf>
    <xf numFmtId="0" fontId="9" fillId="33" borderId="19" xfId="115" applyFont="1" applyFill="1" applyBorder="1" applyAlignment="1">
      <alignment horizontal="left" vertical="center" wrapText="1"/>
      <protection/>
    </xf>
    <xf numFmtId="0" fontId="9" fillId="33" borderId="46" xfId="115" applyFont="1" applyFill="1" applyBorder="1" applyAlignment="1">
      <alignment horizontal="left" vertical="center" wrapText="1"/>
      <protection/>
    </xf>
    <xf numFmtId="0" fontId="10" fillId="0" borderId="15" xfId="115" applyFont="1" applyFill="1" applyBorder="1" applyAlignment="1">
      <alignment horizontal="left" vertical="center" wrapText="1"/>
      <protection/>
    </xf>
    <xf numFmtId="0" fontId="10" fillId="0" borderId="13" xfId="115" applyFont="1" applyFill="1" applyBorder="1" applyAlignment="1">
      <alignment horizontal="left" vertical="center" wrapText="1"/>
      <protection/>
    </xf>
    <xf numFmtId="183" fontId="9" fillId="33" borderId="14" xfId="47" applyNumberFormat="1" applyFont="1" applyFill="1" applyBorder="1" applyAlignment="1">
      <alignment vertical="center" wrapText="1"/>
    </xf>
    <xf numFmtId="41" fontId="9" fillId="0" borderId="11" xfId="48" applyFont="1" applyFill="1" applyBorder="1" applyAlignment="1">
      <alignment horizontal="left" vertical="center" wrapText="1"/>
    </xf>
    <xf numFmtId="3" fontId="9" fillId="0" borderId="13" xfId="115" applyNumberFormat="1" applyFont="1" applyFill="1" applyBorder="1" applyAlignment="1">
      <alignment horizontal="right" vertical="center" wrapText="1"/>
      <protection/>
    </xf>
    <xf numFmtId="0" fontId="9" fillId="0" borderId="0" xfId="115" applyFont="1" applyFill="1" applyBorder="1" applyAlignment="1">
      <alignment horizontal="left" wrapText="1"/>
      <protection/>
    </xf>
    <xf numFmtId="183" fontId="9" fillId="33" borderId="12" xfId="47" applyNumberFormat="1" applyFont="1" applyFill="1" applyBorder="1" applyAlignment="1">
      <alignment horizontal="right" vertical="center" wrapText="1"/>
    </xf>
    <xf numFmtId="3" fontId="9" fillId="33" borderId="10" xfId="115" applyNumberFormat="1" applyFont="1" applyFill="1" applyBorder="1" applyAlignment="1">
      <alignment horizontal="right" vertical="center" wrapText="1"/>
      <protection/>
    </xf>
    <xf numFmtId="0" fontId="10" fillId="33" borderId="12" xfId="115" applyFont="1" applyFill="1" applyBorder="1" applyAlignment="1">
      <alignment horizontal="center" vertical="center" wrapText="1"/>
      <protection/>
    </xf>
    <xf numFmtId="49" fontId="9" fillId="33" borderId="12" xfId="115" applyNumberFormat="1" applyFont="1" applyFill="1" applyBorder="1" applyAlignment="1">
      <alignment horizontal="center" vertical="center" wrapText="1"/>
      <protection/>
    </xf>
    <xf numFmtId="0" fontId="9" fillId="33" borderId="12" xfId="115" applyFont="1" applyFill="1" applyBorder="1" applyAlignment="1">
      <alignment horizontal="left" vertical="center" wrapText="1"/>
      <protection/>
    </xf>
    <xf numFmtId="0" fontId="9" fillId="33" borderId="14" xfId="115" applyFont="1" applyFill="1" applyBorder="1" applyAlignment="1">
      <alignment horizontal="left" vertical="center" wrapText="1"/>
      <protection/>
    </xf>
    <xf numFmtId="183" fontId="9" fillId="33" borderId="12" xfId="115" applyNumberFormat="1" applyFont="1" applyFill="1" applyBorder="1" applyAlignment="1">
      <alignment vertical="center" wrapText="1"/>
      <protection/>
    </xf>
    <xf numFmtId="0" fontId="9" fillId="33" borderId="14" xfId="115" applyFont="1" applyFill="1" applyBorder="1" applyAlignment="1">
      <alignment vertical="center" wrapText="1"/>
      <protection/>
    </xf>
    <xf numFmtId="183" fontId="9" fillId="33" borderId="20" xfId="47" applyNumberFormat="1" applyFont="1" applyFill="1" applyBorder="1" applyAlignment="1">
      <alignment horizontal="right" vertical="center" wrapText="1"/>
    </xf>
    <xf numFmtId="183" fontId="9" fillId="33" borderId="22" xfId="47" applyNumberFormat="1" applyFont="1" applyFill="1" applyBorder="1" applyAlignment="1">
      <alignment horizontal="right" vertical="center" wrapText="1"/>
    </xf>
    <xf numFmtId="183" fontId="9" fillId="33" borderId="14" xfId="47" applyNumberFormat="1" applyFont="1" applyFill="1" applyBorder="1" applyAlignment="1">
      <alignment horizontal="right"/>
    </xf>
    <xf numFmtId="183" fontId="9" fillId="33" borderId="11" xfId="47" applyNumberFormat="1" applyFont="1" applyFill="1" applyBorder="1" applyAlignment="1">
      <alignment horizontal="right"/>
    </xf>
    <xf numFmtId="0" fontId="10" fillId="0" borderId="12" xfId="115" applyFont="1" applyFill="1" applyBorder="1" applyAlignment="1" quotePrefix="1">
      <alignment horizontal="center" vertical="center" wrapText="1"/>
      <protection/>
    </xf>
    <xf numFmtId="183" fontId="10" fillId="0" borderId="12" xfId="115" applyNumberFormat="1" applyFont="1" applyFill="1" applyBorder="1" applyAlignment="1">
      <alignment vertical="center" wrapText="1"/>
      <protection/>
    </xf>
    <xf numFmtId="0" fontId="10" fillId="0" borderId="10" xfId="115" applyFont="1" applyFill="1" applyBorder="1" applyAlignment="1">
      <alignment horizontal="left" vertical="center" wrapText="1"/>
      <protection/>
    </xf>
    <xf numFmtId="183" fontId="10" fillId="33" borderId="22" xfId="47" applyNumberFormat="1" applyFont="1" applyFill="1" applyBorder="1" applyAlignment="1">
      <alignment horizontal="right" vertical="center" wrapText="1"/>
    </xf>
    <xf numFmtId="183" fontId="9" fillId="0" borderId="23" xfId="47" applyNumberFormat="1" applyFont="1" applyFill="1" applyBorder="1" applyAlignment="1">
      <alignment horizontal="center" vertical="center" wrapText="1"/>
    </xf>
    <xf numFmtId="183" fontId="9" fillId="33" borderId="23" xfId="47" applyNumberFormat="1" applyFont="1" applyFill="1" applyBorder="1" applyAlignment="1">
      <alignment horizontal="center" vertical="center" wrapText="1"/>
    </xf>
    <xf numFmtId="0" fontId="10" fillId="0" borderId="11" xfId="114" applyFont="1" applyFill="1" applyBorder="1" applyAlignment="1" applyProtection="1">
      <alignment vertical="center" readingOrder="1"/>
      <protection locked="0"/>
    </xf>
    <xf numFmtId="183" fontId="9" fillId="0" borderId="12" xfId="115" applyNumberFormat="1" applyFont="1" applyFill="1" applyBorder="1" applyAlignment="1">
      <alignment vertical="center"/>
      <protection/>
    </xf>
    <xf numFmtId="183" fontId="9" fillId="0" borderId="16" xfId="115" applyNumberFormat="1" applyFont="1" applyFill="1" applyBorder="1" applyAlignment="1">
      <alignment vertical="center"/>
      <protection/>
    </xf>
    <xf numFmtId="0" fontId="10" fillId="0" borderId="15" xfId="115" applyFont="1" applyFill="1" applyBorder="1" applyAlignment="1" quotePrefix="1">
      <alignment horizontal="center" vertical="center" wrapText="1"/>
      <protection/>
    </xf>
    <xf numFmtId="0" fontId="10" fillId="0" borderId="22" xfId="115" applyFont="1" applyFill="1" applyBorder="1" applyAlignment="1" quotePrefix="1">
      <alignment vertical="center"/>
      <protection/>
    </xf>
    <xf numFmtId="0" fontId="10" fillId="0" borderId="21" xfId="115" applyFont="1" applyFill="1" applyBorder="1" applyAlignment="1">
      <alignment horizontal="left" vertical="center"/>
      <protection/>
    </xf>
    <xf numFmtId="0" fontId="9" fillId="0" borderId="11" xfId="115" applyFont="1" applyFill="1" applyBorder="1" applyAlignment="1">
      <alignment wrapText="1"/>
      <protection/>
    </xf>
    <xf numFmtId="183" fontId="9" fillId="0" borderId="20" xfId="47" applyNumberFormat="1" applyFont="1" applyFill="1" applyBorder="1" applyAlignment="1">
      <alignment horizontal="right" vertical="center" wrapText="1"/>
    </xf>
    <xf numFmtId="3" fontId="9" fillId="0" borderId="13" xfId="115" applyNumberFormat="1" applyFont="1" applyFill="1" applyBorder="1" applyAlignment="1">
      <alignment horizontal="center" vertical="center" wrapText="1"/>
      <protection/>
    </xf>
    <xf numFmtId="0" fontId="9" fillId="0" borderId="11" xfId="115" applyFont="1" applyFill="1" applyBorder="1" applyAlignment="1" quotePrefix="1">
      <alignment horizontal="left" vertical="center" wrapText="1"/>
      <protection/>
    </xf>
    <xf numFmtId="43" fontId="9" fillId="0" borderId="14" xfId="47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/>
    </xf>
    <xf numFmtId="191" fontId="10" fillId="0" borderId="14" xfId="47" applyNumberFormat="1" applyFont="1" applyFill="1" applyBorder="1" applyAlignment="1">
      <alignment horizontal="right" vertical="center" wrapText="1"/>
    </xf>
    <xf numFmtId="197" fontId="10" fillId="0" borderId="14" xfId="47" applyNumberFormat="1" applyFont="1" applyFill="1" applyBorder="1" applyAlignment="1">
      <alignment horizontal="right" vertical="center" wrapText="1"/>
    </xf>
    <xf numFmtId="197" fontId="10" fillId="33" borderId="14" xfId="47" applyNumberFormat="1" applyFont="1" applyFill="1" applyBorder="1" applyAlignment="1">
      <alignment horizontal="right" vertical="center" wrapText="1"/>
    </xf>
    <xf numFmtId="0" fontId="10" fillId="0" borderId="10" xfId="115" applyFont="1" applyFill="1" applyBorder="1" applyAlignment="1">
      <alignment horizontal="justify" vertical="center"/>
      <protection/>
    </xf>
    <xf numFmtId="43" fontId="10" fillId="0" borderId="14" xfId="47" applyNumberFormat="1" applyFont="1" applyFill="1" applyBorder="1" applyAlignment="1">
      <alignment horizontal="right" vertical="center" wrapText="1"/>
    </xf>
    <xf numFmtId="43" fontId="10" fillId="33" borderId="14" xfId="47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9" fillId="0" borderId="46" xfId="115" applyFont="1" applyFill="1" applyBorder="1" applyAlignment="1" quotePrefix="1">
      <alignment horizontal="left" vertical="center" wrapText="1"/>
      <protection/>
    </xf>
    <xf numFmtId="183" fontId="9" fillId="0" borderId="11" xfId="47" applyNumberFormat="1" applyFont="1" applyFill="1" applyBorder="1" applyAlignment="1">
      <alignment vertical="center" wrapText="1"/>
    </xf>
    <xf numFmtId="183" fontId="9" fillId="0" borderId="15" xfId="115" applyNumberFormat="1" applyFont="1" applyFill="1" applyBorder="1" applyAlignment="1">
      <alignment vertical="center" wrapText="1"/>
      <protection/>
    </xf>
    <xf numFmtId="183" fontId="9" fillId="33" borderId="14" xfId="47" applyNumberFormat="1" applyFont="1" applyFill="1" applyBorder="1" applyAlignment="1">
      <alignment horizontal="right" vertical="top" wrapText="1"/>
    </xf>
    <xf numFmtId="41" fontId="9" fillId="0" borderId="23" xfId="47" applyNumberFormat="1" applyFont="1" applyBorder="1" applyAlignment="1">
      <alignment vertical="center" wrapText="1"/>
    </xf>
    <xf numFmtId="0" fontId="9" fillId="33" borderId="23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1" fontId="9" fillId="0" borderId="12" xfId="48" applyFont="1" applyFill="1" applyBorder="1" applyAlignment="1">
      <alignment vertical="center"/>
    </xf>
    <xf numFmtId="41" fontId="9" fillId="33" borderId="11" xfId="48" applyFont="1" applyFill="1" applyBorder="1" applyAlignment="1">
      <alignment horizontal="left" vertical="center" wrapText="1"/>
    </xf>
    <xf numFmtId="41" fontId="9" fillId="33" borderId="10" xfId="48" applyFont="1" applyFill="1" applyBorder="1" applyAlignment="1">
      <alignment horizontal="left" vertical="center" wrapText="1"/>
    </xf>
    <xf numFmtId="41" fontId="9" fillId="33" borderId="12" xfId="58" applyFont="1" applyFill="1" applyBorder="1" applyAlignment="1">
      <alignment horizontal="left" vertical="center"/>
    </xf>
    <xf numFmtId="0" fontId="9" fillId="0" borderId="21" xfId="115" applyFont="1" applyFill="1" applyBorder="1" applyAlignment="1">
      <alignment vertical="center" wrapText="1"/>
      <protection/>
    </xf>
    <xf numFmtId="41" fontId="9" fillId="33" borderId="15" xfId="48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206" fontId="10" fillId="0" borderId="14" xfId="47" applyNumberFormat="1" applyFont="1" applyFill="1" applyBorder="1" applyAlignment="1">
      <alignment horizontal="right" vertical="center" wrapText="1"/>
    </xf>
    <xf numFmtId="206" fontId="10" fillId="33" borderId="14" xfId="47" applyNumberFormat="1" applyFont="1" applyFill="1" applyBorder="1" applyAlignment="1">
      <alignment horizontal="right" vertical="center" wrapText="1"/>
    </xf>
    <xf numFmtId="206" fontId="10" fillId="33" borderId="14" xfId="47" applyNumberFormat="1" applyFont="1" applyFill="1" applyBorder="1" applyAlignment="1">
      <alignment horizontal="justify" vertical="center" wrapText="1"/>
    </xf>
    <xf numFmtId="0" fontId="10" fillId="0" borderId="12" xfId="115" applyFont="1" applyFill="1" applyBorder="1" applyAlignment="1">
      <alignment horizontal="justify" vertical="center" wrapText="1"/>
      <protection/>
    </xf>
    <xf numFmtId="0" fontId="10" fillId="0" borderId="20" xfId="115" applyFont="1" applyFill="1" applyBorder="1" applyAlignment="1" quotePrefix="1">
      <alignment horizontal="left" vertical="center" wrapText="1"/>
      <protection/>
    </xf>
    <xf numFmtId="0" fontId="11" fillId="0" borderId="21" xfId="115" applyFont="1" applyFill="1" applyBorder="1" applyAlignment="1">
      <alignment horizontal="left" vertical="center" wrapText="1"/>
      <protection/>
    </xf>
    <xf numFmtId="0" fontId="10" fillId="0" borderId="21" xfId="115" applyFont="1" applyFill="1" applyBorder="1" applyAlignment="1">
      <alignment horizontal="left" vertical="center" wrapText="1"/>
      <protection/>
    </xf>
    <xf numFmtId="206" fontId="10" fillId="0" borderId="20" xfId="47" applyNumberFormat="1" applyFont="1" applyFill="1" applyBorder="1" applyAlignment="1">
      <alignment horizontal="right" vertical="center" wrapText="1"/>
    </xf>
    <xf numFmtId="0" fontId="10" fillId="0" borderId="15" xfId="115" applyFont="1" applyFill="1" applyBorder="1" applyAlignment="1">
      <alignment horizontal="justify" vertical="center" wrapText="1"/>
      <protection/>
    </xf>
    <xf numFmtId="0" fontId="9" fillId="0" borderId="20" xfId="115" applyFont="1" applyFill="1" applyBorder="1" applyAlignment="1">
      <alignment horizontal="right" vertical="center" wrapText="1"/>
      <protection/>
    </xf>
    <xf numFmtId="0" fontId="9" fillId="0" borderId="21" xfId="115" applyFont="1" applyFill="1" applyBorder="1" applyAlignment="1">
      <alignment horizontal="justify" vertical="center" wrapText="1"/>
      <protection/>
    </xf>
    <xf numFmtId="0" fontId="10" fillId="0" borderId="19" xfId="115" applyFont="1" applyFill="1" applyBorder="1" applyAlignment="1">
      <alignment horizontal="left" vertical="center" wrapText="1"/>
      <protection/>
    </xf>
    <xf numFmtId="0" fontId="10" fillId="0" borderId="46" xfId="115" applyFont="1" applyFill="1" applyBorder="1" applyAlignment="1" quotePrefix="1">
      <alignment horizontal="left" vertical="center" wrapText="1"/>
      <protection/>
    </xf>
    <xf numFmtId="183" fontId="10" fillId="33" borderId="0" xfId="47" applyNumberFormat="1" applyFont="1" applyFill="1" applyBorder="1" applyAlignment="1">
      <alignment horizontal="right" vertical="center" wrapText="1"/>
    </xf>
    <xf numFmtId="183" fontId="10" fillId="0" borderId="18" xfId="47" applyNumberFormat="1" applyFont="1" applyFill="1" applyBorder="1" applyAlignment="1">
      <alignment horizontal="right" vertical="center" wrapText="1"/>
    </xf>
    <xf numFmtId="183" fontId="10" fillId="0" borderId="17" xfId="115" applyNumberFormat="1" applyFont="1" applyFill="1" applyBorder="1" applyAlignment="1">
      <alignment horizontal="left" vertical="center" wrapText="1"/>
      <protection/>
    </xf>
    <xf numFmtId="183" fontId="10" fillId="0" borderId="0" xfId="47" applyNumberFormat="1" applyFont="1" applyFill="1" applyBorder="1" applyAlignment="1">
      <alignment horizontal="right" vertical="center" wrapText="1"/>
    </xf>
    <xf numFmtId="0" fontId="10" fillId="0" borderId="16" xfId="115" applyFont="1" applyFill="1" applyBorder="1" applyAlignment="1">
      <alignment horizontal="justify" vertical="center" wrapText="1"/>
      <protection/>
    </xf>
    <xf numFmtId="0" fontId="9" fillId="0" borderId="18" xfId="115" applyFont="1" applyFill="1" applyBorder="1" applyAlignment="1">
      <alignment horizontal="right" vertical="center" wrapText="1"/>
      <protection/>
    </xf>
    <xf numFmtId="0" fontId="9" fillId="0" borderId="17" xfId="115" applyFont="1" applyFill="1" applyBorder="1" applyAlignment="1">
      <alignment horizontal="justify" vertical="center" wrapText="1"/>
      <protection/>
    </xf>
    <xf numFmtId="0" fontId="10" fillId="0" borderId="13" xfId="115" applyFont="1" applyFill="1" applyBorder="1" applyAlignment="1" quotePrefix="1">
      <alignment horizontal="center" vertical="center" wrapText="1"/>
      <protection/>
    </xf>
    <xf numFmtId="49" fontId="9" fillId="33" borderId="15" xfId="115" applyNumberFormat="1" applyFont="1" applyFill="1" applyBorder="1" applyAlignment="1">
      <alignment horizontal="center" vertical="center" wrapText="1"/>
      <protection/>
    </xf>
    <xf numFmtId="0" fontId="9" fillId="0" borderId="19" xfId="115" applyFont="1" applyFill="1" applyBorder="1" applyAlignment="1">
      <alignment vertical="center" wrapText="1"/>
      <protection/>
    </xf>
    <xf numFmtId="3" fontId="9" fillId="33" borderId="15" xfId="115" applyNumberFormat="1" applyFont="1" applyFill="1" applyBorder="1" applyAlignment="1">
      <alignment horizontal="right" vertical="center" wrapText="1"/>
      <protection/>
    </xf>
    <xf numFmtId="0" fontId="9" fillId="33" borderId="11" xfId="115" applyFont="1" applyFill="1" applyBorder="1" applyAlignment="1">
      <alignment vertical="center" wrapText="1"/>
      <protection/>
    </xf>
    <xf numFmtId="0" fontId="9" fillId="33" borderId="15" xfId="115" applyFont="1" applyFill="1" applyBorder="1" applyAlignment="1">
      <alignment horizontal="left" vertical="center" wrapText="1"/>
      <protection/>
    </xf>
    <xf numFmtId="0" fontId="9" fillId="33" borderId="15" xfId="115" applyFont="1" applyFill="1" applyBorder="1" applyAlignment="1">
      <alignment vertical="center" wrapText="1"/>
      <protection/>
    </xf>
    <xf numFmtId="183" fontId="9" fillId="33" borderId="15" xfId="47" applyNumberFormat="1" applyFont="1" applyFill="1" applyBorder="1" applyAlignment="1">
      <alignment horizontal="center" vertical="center" wrapText="1"/>
    </xf>
    <xf numFmtId="183" fontId="9" fillId="33" borderId="15" xfId="115" applyNumberFormat="1" applyFont="1" applyFill="1" applyBorder="1" applyAlignment="1">
      <alignment horizontal="center" vertical="center" wrapText="1"/>
      <protection/>
    </xf>
    <xf numFmtId="41" fontId="11" fillId="33" borderId="12" xfId="48" applyFont="1" applyFill="1" applyBorder="1" applyAlignment="1">
      <alignment vertical="center"/>
    </xf>
    <xf numFmtId="0" fontId="9" fillId="33" borderId="12" xfId="115" applyFont="1" applyFill="1" applyBorder="1" applyAlignment="1">
      <alignment horizontal="justify" vertical="center" wrapText="1"/>
      <protection/>
    </xf>
    <xf numFmtId="49" fontId="9" fillId="33" borderId="12" xfId="115" applyNumberFormat="1" applyFont="1" applyFill="1" applyBorder="1" applyAlignment="1" quotePrefix="1">
      <alignment horizontal="center" vertical="center" wrapText="1"/>
      <protection/>
    </xf>
    <xf numFmtId="41" fontId="9" fillId="33" borderId="12" xfId="58" applyFont="1" applyFill="1" applyBorder="1" applyAlignment="1">
      <alignment horizontal="center" vertical="center"/>
    </xf>
    <xf numFmtId="183" fontId="9" fillId="33" borderId="10" xfId="115" applyNumberFormat="1" applyFont="1" applyFill="1" applyBorder="1" applyAlignment="1">
      <alignment vertical="center" wrapText="1"/>
      <protection/>
    </xf>
    <xf numFmtId="41" fontId="9" fillId="33" borderId="10" xfId="58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115" applyFont="1" applyFill="1" applyBorder="1" applyAlignment="1">
      <alignment horizontal="justify" vertical="center"/>
      <protection/>
    </xf>
    <xf numFmtId="0" fontId="10" fillId="0" borderId="14" xfId="115" applyFont="1" applyFill="1" applyBorder="1" applyAlignment="1" quotePrefix="1">
      <alignment vertical="center"/>
      <protection/>
    </xf>
    <xf numFmtId="183" fontId="10" fillId="0" borderId="20" xfId="47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3" fontId="10" fillId="0" borderId="11" xfId="115" applyNumberFormat="1" applyFont="1" applyFill="1" applyBorder="1" applyAlignment="1">
      <alignment horizontal="left" vertical="center" wrapText="1"/>
      <protection/>
    </xf>
    <xf numFmtId="189" fontId="10" fillId="0" borderId="14" xfId="48" applyNumberFormat="1" applyFont="1" applyFill="1" applyBorder="1" applyAlignment="1">
      <alignment horizontal="right" vertical="center" wrapText="1"/>
    </xf>
    <xf numFmtId="189" fontId="10" fillId="0" borderId="11" xfId="48" applyNumberFormat="1" applyFont="1" applyFill="1" applyBorder="1" applyAlignment="1">
      <alignment horizontal="left" vertical="center" wrapText="1"/>
    </xf>
    <xf numFmtId="189" fontId="10" fillId="0" borderId="22" xfId="48" applyNumberFormat="1" applyFont="1" applyFill="1" applyBorder="1" applyAlignment="1">
      <alignment horizontal="right" vertical="center" wrapText="1"/>
    </xf>
    <xf numFmtId="189" fontId="10" fillId="33" borderId="14" xfId="48" applyNumberFormat="1" applyFont="1" applyFill="1" applyBorder="1" applyAlignment="1">
      <alignment horizontal="right" vertical="center" wrapText="1"/>
    </xf>
    <xf numFmtId="189" fontId="10" fillId="33" borderId="22" xfId="48" applyNumberFormat="1" applyFont="1" applyFill="1" applyBorder="1" applyAlignment="1">
      <alignment horizontal="right" vertical="center" wrapText="1"/>
    </xf>
    <xf numFmtId="0" fontId="10" fillId="0" borderId="14" xfId="115" applyFont="1" applyFill="1" applyBorder="1">
      <alignment/>
      <protection/>
    </xf>
    <xf numFmtId="0" fontId="10" fillId="0" borderId="11" xfId="115" applyFont="1" applyFill="1" applyBorder="1">
      <alignment/>
      <protection/>
    </xf>
    <xf numFmtId="0" fontId="10" fillId="0" borderId="20" xfId="115" applyFont="1" applyFill="1" applyBorder="1" quotePrefix="1">
      <alignment/>
      <protection/>
    </xf>
    <xf numFmtId="0" fontId="10" fillId="0" borderId="21" xfId="115" applyFont="1" applyFill="1" applyBorder="1">
      <alignment/>
      <protection/>
    </xf>
    <xf numFmtId="0" fontId="9" fillId="0" borderId="20" xfId="115" applyFont="1" applyFill="1" applyBorder="1" quotePrefix="1">
      <alignment/>
      <protection/>
    </xf>
    <xf numFmtId="0" fontId="9" fillId="0" borderId="21" xfId="115" applyFont="1" applyFill="1" applyBorder="1">
      <alignment/>
      <protection/>
    </xf>
    <xf numFmtId="2" fontId="10" fillId="0" borderId="14" xfId="47" applyNumberFormat="1" applyFont="1" applyFill="1" applyBorder="1" applyAlignment="1">
      <alignment horizontal="right" vertical="center" wrapText="1"/>
    </xf>
    <xf numFmtId="2" fontId="10" fillId="33" borderId="14" xfId="47" applyNumberFormat="1" applyFont="1" applyFill="1" applyBorder="1" applyAlignment="1">
      <alignment horizontal="right" vertical="center" wrapText="1"/>
    </xf>
    <xf numFmtId="43" fontId="10" fillId="33" borderId="14" xfId="47" applyNumberFormat="1" applyFont="1" applyFill="1" applyBorder="1" applyAlignment="1">
      <alignment horizontal="justify" vertical="center" wrapText="1"/>
    </xf>
    <xf numFmtId="0" fontId="9" fillId="0" borderId="11" xfId="0" applyFont="1" applyBorder="1" applyAlignment="1">
      <alignment/>
    </xf>
    <xf numFmtId="49" fontId="10" fillId="0" borderId="13" xfId="115" applyNumberFormat="1" applyFont="1" applyFill="1" applyBorder="1" applyAlignment="1">
      <alignment horizontal="center" vertical="center" wrapText="1"/>
      <protection/>
    </xf>
    <xf numFmtId="0" fontId="9" fillId="0" borderId="19" xfId="115" applyFont="1" applyFill="1" applyBorder="1" applyAlignment="1" quotePrefix="1">
      <alignment horizontal="left" vertical="center" wrapText="1"/>
      <protection/>
    </xf>
    <xf numFmtId="0" fontId="9" fillId="0" borderId="17" xfId="115" applyFont="1" applyFill="1" applyBorder="1" applyAlignment="1">
      <alignment vertical="center" wrapText="1"/>
      <protection/>
    </xf>
    <xf numFmtId="0" fontId="9" fillId="33" borderId="20" xfId="115" applyFont="1" applyFill="1" applyBorder="1">
      <alignment/>
      <protection/>
    </xf>
    <xf numFmtId="0" fontId="9" fillId="33" borderId="22" xfId="115" applyFont="1" applyFill="1" applyBorder="1">
      <alignment/>
      <protection/>
    </xf>
    <xf numFmtId="0" fontId="9" fillId="33" borderId="21" xfId="115" applyFont="1" applyFill="1" applyBorder="1">
      <alignment/>
      <protection/>
    </xf>
    <xf numFmtId="0" fontId="9" fillId="33" borderId="15" xfId="115" applyFont="1" applyFill="1" applyBorder="1" applyAlignment="1">
      <alignment horizontal="center" vertical="center" wrapText="1"/>
      <protection/>
    </xf>
    <xf numFmtId="49" fontId="9" fillId="33" borderId="15" xfId="115" applyNumberFormat="1" applyFont="1" applyFill="1" applyBorder="1" applyAlignment="1">
      <alignment vertical="center" wrapText="1"/>
      <protection/>
    </xf>
    <xf numFmtId="49" fontId="9" fillId="33" borderId="13" xfId="115" applyNumberFormat="1" applyFont="1" applyFill="1" applyBorder="1" applyAlignment="1">
      <alignment vertical="center" wrapText="1"/>
      <protection/>
    </xf>
    <xf numFmtId="0" fontId="9" fillId="33" borderId="20" xfId="115" applyFont="1" applyFill="1" applyBorder="1" applyAlignment="1">
      <alignment vertical="center" wrapText="1"/>
      <protection/>
    </xf>
    <xf numFmtId="0" fontId="9" fillId="33" borderId="21" xfId="115" applyFont="1" applyFill="1" applyBorder="1" applyAlignment="1">
      <alignment vertical="center" wrapText="1"/>
      <protection/>
    </xf>
    <xf numFmtId="0" fontId="9" fillId="33" borderId="22" xfId="115" applyFont="1" applyFill="1" applyBorder="1" applyAlignment="1">
      <alignment horizontal="left" vertical="center" wrapText="1"/>
      <protection/>
    </xf>
    <xf numFmtId="183" fontId="9" fillId="33" borderId="22" xfId="47" applyNumberFormat="1" applyFont="1" applyFill="1" applyBorder="1" applyAlignment="1">
      <alignment vertical="center" wrapText="1"/>
    </xf>
    <xf numFmtId="183" fontId="9" fillId="33" borderId="15" xfId="47" applyNumberFormat="1" applyFont="1" applyFill="1" applyBorder="1" applyAlignment="1">
      <alignment vertical="center" wrapText="1"/>
    </xf>
    <xf numFmtId="183" fontId="9" fillId="33" borderId="15" xfId="47" applyNumberFormat="1" applyFont="1" applyFill="1" applyBorder="1" applyAlignment="1">
      <alignment vertical="center"/>
    </xf>
    <xf numFmtId="183" fontId="9" fillId="33" borderId="12" xfId="115" applyNumberFormat="1" applyFont="1" applyFill="1" applyBorder="1" applyAlignment="1">
      <alignment vertical="center"/>
      <protection/>
    </xf>
    <xf numFmtId="0" fontId="9" fillId="33" borderId="22" xfId="115" applyFont="1" applyFill="1" applyBorder="1" applyAlignment="1">
      <alignment vertical="center" wrapText="1"/>
      <protection/>
    </xf>
    <xf numFmtId="0" fontId="9" fillId="33" borderId="20" xfId="115" applyFont="1" applyFill="1" applyBorder="1" applyAlignment="1">
      <alignment horizontal="right" vertical="center" wrapText="1"/>
      <protection/>
    </xf>
    <xf numFmtId="0" fontId="9" fillId="33" borderId="35" xfId="115" applyFont="1" applyFill="1" applyBorder="1">
      <alignment/>
      <protection/>
    </xf>
    <xf numFmtId="0" fontId="9" fillId="33" borderId="35" xfId="115" applyFont="1" applyFill="1" applyBorder="1" applyAlignment="1">
      <alignment horizontal="center" vertical="center" wrapText="1"/>
      <protection/>
    </xf>
    <xf numFmtId="0" fontId="9" fillId="33" borderId="35" xfId="115" applyFont="1" applyFill="1" applyBorder="1" applyAlignment="1">
      <alignment vertical="center" wrapText="1"/>
      <protection/>
    </xf>
    <xf numFmtId="49" fontId="9" fillId="33" borderId="35" xfId="115" applyNumberFormat="1" applyFont="1" applyFill="1" applyBorder="1" applyAlignment="1">
      <alignment vertical="center" wrapText="1"/>
      <protection/>
    </xf>
    <xf numFmtId="49" fontId="9" fillId="33" borderId="35" xfId="115" applyNumberFormat="1" applyFont="1" applyFill="1" applyBorder="1" applyAlignment="1">
      <alignment horizontal="center" vertical="top" wrapText="1"/>
      <protection/>
    </xf>
    <xf numFmtId="183" fontId="9" fillId="33" borderId="36" xfId="47" applyNumberFormat="1" applyFont="1" applyFill="1" applyBorder="1" applyAlignment="1">
      <alignment horizontal="right" vertical="center" wrapText="1"/>
    </xf>
    <xf numFmtId="183" fontId="9" fillId="33" borderId="13" xfId="115" applyNumberFormat="1" applyFont="1" applyFill="1" applyBorder="1" applyAlignment="1">
      <alignment vertical="center"/>
      <protection/>
    </xf>
    <xf numFmtId="0" fontId="9" fillId="0" borderId="20" xfId="115" applyFont="1" applyFill="1" applyBorder="1">
      <alignment/>
      <protection/>
    </xf>
    <xf numFmtId="0" fontId="9" fillId="0" borderId="35" xfId="115" applyFont="1" applyFill="1" applyBorder="1" applyAlignment="1" quotePrefix="1">
      <alignment vertical="center" wrapText="1"/>
      <protection/>
    </xf>
    <xf numFmtId="183" fontId="9" fillId="0" borderId="22" xfId="47" applyNumberFormat="1" applyFont="1" applyFill="1" applyBorder="1" applyAlignment="1">
      <alignment vertical="center" wrapText="1"/>
    </xf>
    <xf numFmtId="0" fontId="9" fillId="0" borderId="56" xfId="115" applyFont="1" applyFill="1" applyBorder="1" applyAlignment="1">
      <alignment horizontal="left" vertical="center" wrapText="1"/>
      <protection/>
    </xf>
    <xf numFmtId="0" fontId="9" fillId="0" borderId="22" xfId="115" applyFont="1" applyFill="1" applyBorder="1" applyAlignment="1">
      <alignment vertical="center" wrapText="1"/>
      <protection/>
    </xf>
    <xf numFmtId="0" fontId="9" fillId="0" borderId="35" xfId="115" applyFont="1" applyFill="1" applyBorder="1" applyAlignment="1" quotePrefix="1">
      <alignment horizontal="left" wrapText="1"/>
      <protection/>
    </xf>
    <xf numFmtId="183" fontId="9" fillId="0" borderId="11" xfId="47" applyNumberFormat="1" applyFont="1" applyFill="1" applyBorder="1" applyAlignment="1">
      <alignment horizontal="left" vertical="top" wrapText="1"/>
    </xf>
    <xf numFmtId="183" fontId="9" fillId="0" borderId="57" xfId="47" applyNumberFormat="1" applyFont="1" applyFill="1" applyBorder="1" applyAlignment="1">
      <alignment horizontal="left" vertical="top" wrapText="1"/>
    </xf>
    <xf numFmtId="0" fontId="9" fillId="0" borderId="57" xfId="115" applyFont="1" applyFill="1" applyBorder="1" applyAlignment="1">
      <alignment horizontal="left" vertical="center" wrapText="1"/>
      <protection/>
    </xf>
    <xf numFmtId="0" fontId="9" fillId="0" borderId="0" xfId="115" applyFont="1" applyFill="1" applyBorder="1" applyAlignment="1">
      <alignment horizontal="left" vertical="center" wrapText="1"/>
      <protection/>
    </xf>
    <xf numFmtId="183" fontId="9" fillId="0" borderId="19" xfId="47" applyNumberFormat="1" applyFont="1" applyFill="1" applyBorder="1" applyAlignment="1">
      <alignment horizontal="right" vertical="center" wrapText="1"/>
    </xf>
    <xf numFmtId="183" fontId="9" fillId="0" borderId="0" xfId="47" applyNumberFormat="1" applyFont="1" applyFill="1" applyBorder="1" applyAlignment="1">
      <alignment vertical="center" wrapText="1"/>
    </xf>
    <xf numFmtId="0" fontId="9" fillId="0" borderId="58" xfId="115" applyFont="1" applyFill="1" applyBorder="1" applyAlignment="1">
      <alignment horizontal="left" vertical="center" wrapText="1"/>
      <protection/>
    </xf>
    <xf numFmtId="183" fontId="9" fillId="0" borderId="13" xfId="47" applyNumberFormat="1" applyFont="1" applyFill="1" applyBorder="1" applyAlignment="1">
      <alignment vertical="center" wrapText="1"/>
    </xf>
    <xf numFmtId="183" fontId="9" fillId="33" borderId="19" xfId="47" applyNumberFormat="1" applyFont="1" applyFill="1" applyBorder="1" applyAlignment="1">
      <alignment horizontal="right" vertical="center" wrapText="1"/>
    </xf>
    <xf numFmtId="183" fontId="9" fillId="33" borderId="13" xfId="47" applyNumberFormat="1" applyFont="1" applyFill="1" applyBorder="1" applyAlignment="1">
      <alignment vertical="center" wrapText="1"/>
    </xf>
    <xf numFmtId="183" fontId="9" fillId="33" borderId="19" xfId="47" applyNumberFormat="1" applyFont="1" applyFill="1" applyBorder="1" applyAlignment="1">
      <alignment horizontal="justify" vertical="center" wrapText="1"/>
    </xf>
    <xf numFmtId="183" fontId="9" fillId="0" borderId="13" xfId="115" applyNumberFormat="1" applyFont="1" applyFill="1" applyBorder="1" applyAlignment="1">
      <alignment vertical="center"/>
      <protection/>
    </xf>
    <xf numFmtId="0" fontId="9" fillId="0" borderId="0" xfId="115" applyFont="1" applyFill="1" applyBorder="1" applyAlignment="1">
      <alignment vertical="center" wrapText="1"/>
      <protection/>
    </xf>
    <xf numFmtId="0" fontId="9" fillId="0" borderId="19" xfId="115" applyFont="1" applyFill="1" applyBorder="1" applyAlignment="1">
      <alignment horizontal="right" vertical="center" wrapText="1"/>
      <protection/>
    </xf>
    <xf numFmtId="0" fontId="9" fillId="0" borderId="46" xfId="115" applyFont="1" applyFill="1" applyBorder="1" applyAlignment="1">
      <alignment vertical="center" wrapText="1"/>
      <protection/>
    </xf>
    <xf numFmtId="0" fontId="9" fillId="0" borderId="35" xfId="115" applyFont="1" applyFill="1" applyBorder="1" applyAlignment="1">
      <alignment vertical="center" wrapText="1"/>
      <protection/>
    </xf>
    <xf numFmtId="183" fontId="9" fillId="0" borderId="10" xfId="47" applyNumberFormat="1" applyFont="1" applyFill="1" applyBorder="1" applyAlignment="1">
      <alignment vertical="center" wrapText="1"/>
    </xf>
    <xf numFmtId="0" fontId="9" fillId="0" borderId="10" xfId="115" applyFont="1" applyFill="1" applyBorder="1" applyAlignment="1">
      <alignment horizontal="justify" vertical="top" wrapText="1"/>
      <protection/>
    </xf>
    <xf numFmtId="183" fontId="9" fillId="33" borderId="20" xfId="47" applyNumberFormat="1" applyFont="1" applyFill="1" applyBorder="1" applyAlignment="1">
      <alignment horizontal="justify" vertical="center" wrapText="1"/>
    </xf>
    <xf numFmtId="0" fontId="9" fillId="0" borderId="35" xfId="115" applyFont="1" applyFill="1" applyBorder="1" applyAlignment="1" quotePrefix="1">
      <alignment horizontal="left" vertical="top" wrapText="1"/>
      <protection/>
    </xf>
    <xf numFmtId="183" fontId="9" fillId="0" borderId="31" xfId="47" applyNumberFormat="1" applyFont="1" applyFill="1" applyBorder="1" applyAlignment="1">
      <alignment horizontal="left" vertical="top" wrapText="1"/>
    </xf>
    <xf numFmtId="183" fontId="9" fillId="0" borderId="25" xfId="47" applyNumberFormat="1" applyFont="1" applyFill="1" applyBorder="1" applyAlignment="1">
      <alignment horizontal="right" vertical="top" wrapText="1"/>
    </xf>
    <xf numFmtId="0" fontId="9" fillId="0" borderId="30" xfId="115" applyFont="1" applyFill="1" applyBorder="1" applyAlignment="1">
      <alignment horizontal="left" vertical="top" wrapText="1"/>
      <protection/>
    </xf>
    <xf numFmtId="183" fontId="9" fillId="0" borderId="31" xfId="47" applyNumberFormat="1" applyFont="1" applyFill="1" applyBorder="1" applyAlignment="1">
      <alignment horizontal="right" vertical="top" wrapText="1"/>
    </xf>
    <xf numFmtId="183" fontId="9" fillId="0" borderId="29" xfId="47" applyNumberFormat="1" applyFont="1" applyFill="1" applyBorder="1" applyAlignment="1">
      <alignment horizontal="center" vertical="center" wrapText="1"/>
    </xf>
    <xf numFmtId="183" fontId="9" fillId="33" borderId="25" xfId="47" applyNumberFormat="1" applyFont="1" applyFill="1" applyBorder="1" applyAlignment="1">
      <alignment horizontal="right" vertical="center" wrapText="1"/>
    </xf>
    <xf numFmtId="0" fontId="9" fillId="0" borderId="30" xfId="115" applyFont="1" applyFill="1" applyBorder="1" applyAlignment="1">
      <alignment horizontal="left" vertical="center" wrapText="1"/>
      <protection/>
    </xf>
    <xf numFmtId="183" fontId="9" fillId="33" borderId="29" xfId="47" applyNumberFormat="1" applyFont="1" applyFill="1" applyBorder="1" applyAlignment="1">
      <alignment horizontal="center" vertical="center" wrapText="1"/>
    </xf>
    <xf numFmtId="183" fontId="9" fillId="33" borderId="25" xfId="47" applyNumberFormat="1" applyFont="1" applyFill="1" applyBorder="1" applyAlignment="1">
      <alignment horizontal="justify" vertical="center" wrapText="1"/>
    </xf>
    <xf numFmtId="0" fontId="9" fillId="0" borderId="31" xfId="115" applyFont="1" applyFill="1" applyBorder="1" applyAlignment="1">
      <alignment horizontal="left" vertical="center" wrapText="1"/>
      <protection/>
    </xf>
    <xf numFmtId="183" fontId="9" fillId="0" borderId="25" xfId="115" applyNumberFormat="1" applyFont="1" applyFill="1" applyBorder="1" applyAlignment="1">
      <alignment horizontal="center" vertical="center"/>
      <protection/>
    </xf>
    <xf numFmtId="0" fontId="9" fillId="0" borderId="29" xfId="115" applyFont="1" applyFill="1" applyBorder="1" applyAlignment="1">
      <alignment horizontal="justify" vertical="top" wrapText="1"/>
      <protection/>
    </xf>
    <xf numFmtId="0" fontId="9" fillId="0" borderId="25" xfId="115" applyFont="1" applyFill="1" applyBorder="1" applyAlignment="1">
      <alignment horizontal="right" vertical="top" wrapText="1"/>
      <protection/>
    </xf>
    <xf numFmtId="0" fontId="9" fillId="0" borderId="30" xfId="115" applyFont="1" applyFill="1" applyBorder="1" applyAlignment="1">
      <alignment horizontal="justify" vertical="top" wrapText="1"/>
      <protection/>
    </xf>
    <xf numFmtId="0" fontId="9" fillId="0" borderId="0" xfId="115" applyFont="1" applyFill="1" applyBorder="1" applyAlignment="1">
      <alignment horizontal="center" wrapText="1"/>
      <protection/>
    </xf>
    <xf numFmtId="0" fontId="9" fillId="0" borderId="0" xfId="115" applyFont="1" applyFill="1" applyBorder="1" applyAlignment="1">
      <alignment horizontal="center" vertical="top" wrapText="1"/>
      <protection/>
    </xf>
    <xf numFmtId="49" fontId="9" fillId="0" borderId="0" xfId="115" applyNumberFormat="1" applyFont="1" applyFill="1" applyBorder="1" applyAlignment="1">
      <alignment horizontal="center" wrapText="1"/>
      <protection/>
    </xf>
    <xf numFmtId="0" fontId="9" fillId="0" borderId="0" xfId="115" applyFont="1" applyFill="1" applyBorder="1" applyAlignment="1" quotePrefix="1">
      <alignment horizontal="center" vertical="center" wrapText="1"/>
      <protection/>
    </xf>
    <xf numFmtId="0" fontId="9" fillId="0" borderId="0" xfId="115" applyFont="1" applyFill="1" applyBorder="1" applyAlignment="1">
      <alignment horizontal="left" vertical="top" wrapText="1"/>
      <protection/>
    </xf>
    <xf numFmtId="183" fontId="9" fillId="0" borderId="0" xfId="47" applyNumberFormat="1" applyFont="1" applyFill="1" applyBorder="1" applyAlignment="1">
      <alignment horizontal="right" vertical="top" wrapText="1"/>
    </xf>
    <xf numFmtId="183" fontId="9" fillId="0" borderId="0" xfId="47" applyNumberFormat="1" applyFont="1" applyFill="1" applyBorder="1" applyAlignment="1">
      <alignment horizontal="left" vertical="top" wrapText="1"/>
    </xf>
    <xf numFmtId="183" fontId="9" fillId="33" borderId="0" xfId="47" applyNumberFormat="1" applyFont="1" applyFill="1" applyBorder="1" applyAlignment="1">
      <alignment horizontal="right" vertical="top" wrapText="1"/>
    </xf>
    <xf numFmtId="183" fontId="9" fillId="33" borderId="0" xfId="47" applyNumberFormat="1" applyFont="1" applyFill="1" applyBorder="1" applyAlignment="1">
      <alignment horizontal="center" vertical="center" wrapText="1"/>
    </xf>
    <xf numFmtId="183" fontId="9" fillId="33" borderId="0" xfId="47" applyNumberFormat="1" applyFont="1" applyFill="1" applyBorder="1" applyAlignment="1">
      <alignment horizontal="justify" vertical="center" wrapText="1"/>
    </xf>
    <xf numFmtId="183" fontId="9" fillId="0" borderId="0" xfId="115" applyNumberFormat="1" applyFont="1" applyFill="1" applyBorder="1" applyAlignment="1">
      <alignment horizontal="center" vertical="center"/>
      <protection/>
    </xf>
    <xf numFmtId="0" fontId="9" fillId="0" borderId="0" xfId="115" applyFont="1" applyFill="1" applyBorder="1" applyAlignment="1">
      <alignment horizontal="justify" vertical="top" wrapText="1"/>
      <protection/>
    </xf>
    <xf numFmtId="0" fontId="9" fillId="0" borderId="0" xfId="115" applyFont="1" applyFill="1" applyBorder="1" applyAlignment="1">
      <alignment horizontal="right" vertical="top" wrapText="1"/>
      <protection/>
    </xf>
    <xf numFmtId="0" fontId="9" fillId="0" borderId="0" xfId="115" applyFont="1" applyFill="1" applyBorder="1" applyAlignment="1" quotePrefix="1">
      <alignment horizontal="left" wrapText="1"/>
      <protection/>
    </xf>
    <xf numFmtId="0" fontId="9" fillId="0" borderId="0" xfId="115" applyFont="1" applyFill="1" applyBorder="1" applyAlignment="1">
      <alignment vertical="top" wrapText="1"/>
      <protection/>
    </xf>
    <xf numFmtId="183" fontId="9" fillId="0" borderId="0" xfId="47" applyNumberFormat="1" applyFont="1" applyFill="1" applyBorder="1" applyAlignment="1">
      <alignment horizontal="right"/>
    </xf>
    <xf numFmtId="183" fontId="9" fillId="33" borderId="0" xfId="47" applyNumberFormat="1" applyFont="1" applyFill="1" applyBorder="1" applyAlignment="1">
      <alignment horizontal="right"/>
    </xf>
    <xf numFmtId="0" fontId="10" fillId="33" borderId="14" xfId="115" applyFont="1" applyFill="1" applyBorder="1" applyAlignment="1" quotePrefix="1">
      <alignment horizontal="left" vertical="top" wrapText="1"/>
      <protection/>
    </xf>
    <xf numFmtId="0" fontId="9" fillId="33" borderId="15" xfId="115" applyFont="1" applyFill="1" applyBorder="1" applyAlignment="1">
      <alignment horizontal="left" vertical="center" wrapText="1"/>
      <protection/>
    </xf>
    <xf numFmtId="0" fontId="9" fillId="33" borderId="16" xfId="115" applyFont="1" applyFill="1" applyBorder="1" applyAlignment="1">
      <alignment horizontal="left" vertical="center" wrapText="1"/>
      <protection/>
    </xf>
    <xf numFmtId="183" fontId="9" fillId="33" borderId="15" xfId="47" applyNumberFormat="1" applyFont="1" applyFill="1" applyBorder="1" applyAlignment="1">
      <alignment horizontal="center" vertical="center" wrapText="1"/>
    </xf>
    <xf numFmtId="183" fontId="9" fillId="33" borderId="13" xfId="47" applyNumberFormat="1" applyFont="1" applyFill="1" applyBorder="1" applyAlignment="1">
      <alignment horizontal="center" vertical="center" wrapText="1"/>
    </xf>
    <xf numFmtId="183" fontId="9" fillId="33" borderId="16" xfId="47" applyNumberFormat="1" applyFont="1" applyFill="1" applyBorder="1" applyAlignment="1">
      <alignment horizontal="center" vertical="center" wrapText="1"/>
    </xf>
    <xf numFmtId="0" fontId="9" fillId="33" borderId="20" xfId="115" applyFont="1" applyFill="1" applyBorder="1" applyAlignment="1">
      <alignment horizontal="center" vertical="center" wrapText="1"/>
      <protection/>
    </xf>
    <xf numFmtId="0" fontId="9" fillId="33" borderId="18" xfId="115" applyFont="1" applyFill="1" applyBorder="1" applyAlignment="1">
      <alignment horizontal="center" vertical="center" wrapText="1"/>
      <protection/>
    </xf>
    <xf numFmtId="0" fontId="9" fillId="33" borderId="21" xfId="115" applyFont="1" applyFill="1" applyBorder="1" applyAlignment="1">
      <alignment horizontal="left" vertical="center" wrapText="1"/>
      <protection/>
    </xf>
    <xf numFmtId="0" fontId="9" fillId="33" borderId="17" xfId="115" applyFont="1" applyFill="1" applyBorder="1" applyAlignment="1">
      <alignment horizontal="left" vertical="center" wrapText="1"/>
      <protection/>
    </xf>
    <xf numFmtId="183" fontId="9" fillId="33" borderId="15" xfId="47" applyNumberFormat="1" applyFont="1" applyFill="1" applyBorder="1" applyAlignment="1">
      <alignment horizontal="right" vertical="center" wrapText="1"/>
    </xf>
    <xf numFmtId="183" fontId="9" fillId="33" borderId="13" xfId="47" applyNumberFormat="1" applyFont="1" applyFill="1" applyBorder="1" applyAlignment="1">
      <alignment horizontal="right" vertical="center" wrapText="1"/>
    </xf>
    <xf numFmtId="183" fontId="9" fillId="33" borderId="15" xfId="115" applyNumberFormat="1" applyFont="1" applyFill="1" applyBorder="1" applyAlignment="1">
      <alignment horizontal="center" vertical="center" wrapText="1"/>
      <protection/>
    </xf>
    <xf numFmtId="183" fontId="9" fillId="33" borderId="16" xfId="115" applyNumberFormat="1" applyFont="1" applyFill="1" applyBorder="1" applyAlignment="1">
      <alignment horizontal="center" vertical="center" wrapText="1"/>
      <protection/>
    </xf>
    <xf numFmtId="0" fontId="9" fillId="33" borderId="15" xfId="115" applyFont="1" applyFill="1" applyBorder="1" applyAlignment="1">
      <alignment horizontal="center" vertical="center" wrapText="1"/>
      <protection/>
    </xf>
    <xf numFmtId="0" fontId="9" fillId="33" borderId="16" xfId="115" applyFont="1" applyFill="1" applyBorder="1" applyAlignment="1">
      <alignment horizontal="center" vertical="center" wrapText="1"/>
      <protection/>
    </xf>
    <xf numFmtId="0" fontId="9" fillId="33" borderId="15" xfId="115" applyFont="1" applyFill="1" applyBorder="1" applyAlignment="1" quotePrefix="1">
      <alignment horizontal="left" vertical="center" wrapText="1"/>
      <protection/>
    </xf>
    <xf numFmtId="0" fontId="9" fillId="33" borderId="27" xfId="115" applyFont="1" applyFill="1" applyBorder="1" applyAlignment="1">
      <alignment horizontal="center" vertical="center" wrapText="1"/>
      <protection/>
    </xf>
    <xf numFmtId="3" fontId="9" fillId="33" borderId="13" xfId="115" applyNumberFormat="1" applyFont="1" applyFill="1" applyBorder="1" applyAlignment="1">
      <alignment horizontal="right" vertical="center" wrapText="1"/>
      <protection/>
    </xf>
    <xf numFmtId="0" fontId="9" fillId="33" borderId="46" xfId="115" applyFont="1" applyFill="1" applyBorder="1" applyAlignment="1">
      <alignment horizontal="left" vertical="center" wrapText="1"/>
      <protection/>
    </xf>
    <xf numFmtId="183" fontId="9" fillId="33" borderId="12" xfId="47" applyNumberFormat="1" applyFont="1" applyFill="1" applyBorder="1" applyAlignment="1">
      <alignment horizontal="right" vertical="center" wrapText="1"/>
    </xf>
    <xf numFmtId="183" fontId="9" fillId="33" borderId="20" xfId="47" applyNumberFormat="1" applyFont="1" applyFill="1" applyBorder="1" applyAlignment="1">
      <alignment horizontal="right" vertical="center" wrapText="1"/>
    </xf>
    <xf numFmtId="0" fontId="9" fillId="33" borderId="19" xfId="115" applyFont="1" applyFill="1" applyBorder="1" applyAlignment="1">
      <alignment horizontal="center" vertical="center" wrapText="1"/>
      <protection/>
    </xf>
    <xf numFmtId="3" fontId="9" fillId="33" borderId="12" xfId="115" applyNumberFormat="1" applyFont="1" applyFill="1" applyBorder="1" applyAlignment="1">
      <alignment horizontal="right" vertical="center" wrapText="1"/>
      <protection/>
    </xf>
    <xf numFmtId="0" fontId="10" fillId="33" borderId="36" xfId="115" applyFont="1" applyFill="1" applyBorder="1" applyAlignment="1">
      <alignment horizontal="center" wrapText="1"/>
      <protection/>
    </xf>
    <xf numFmtId="0" fontId="10" fillId="33" borderId="50" xfId="115" applyFont="1" applyFill="1" applyBorder="1" applyAlignment="1">
      <alignment horizontal="center" wrapText="1"/>
      <protection/>
    </xf>
    <xf numFmtId="183" fontId="9" fillId="33" borderId="14" xfId="47" applyNumberFormat="1" applyFont="1" applyFill="1" applyBorder="1" applyAlignment="1">
      <alignment horizontal="center" vertical="center" wrapText="1"/>
    </xf>
    <xf numFmtId="183" fontId="9" fillId="33" borderId="12" xfId="47" applyNumberFormat="1" applyFont="1" applyFill="1" applyBorder="1" applyAlignment="1">
      <alignment horizontal="left" vertical="center" wrapText="1"/>
    </xf>
    <xf numFmtId="0" fontId="11" fillId="33" borderId="39" xfId="114" applyFont="1" applyFill="1" applyBorder="1" applyAlignment="1" applyProtection="1">
      <alignment vertical="top" wrapText="1" readingOrder="1"/>
      <protection locked="0"/>
    </xf>
    <xf numFmtId="185" fontId="10" fillId="33" borderId="14" xfId="47" applyNumberFormat="1" applyFont="1" applyFill="1" applyBorder="1" applyAlignment="1">
      <alignment horizontal="right" vertical="center" wrapText="1"/>
    </xf>
    <xf numFmtId="41" fontId="11" fillId="33" borderId="0" xfId="48" applyFont="1" applyFill="1" applyBorder="1" applyAlignment="1" applyProtection="1">
      <alignment vertical="top" wrapText="1" readingOrder="1"/>
      <protection locked="0"/>
    </xf>
    <xf numFmtId="0" fontId="38" fillId="33" borderId="11" xfId="0" applyFont="1" applyFill="1" applyBorder="1" applyAlignment="1">
      <alignment horizontal="left" vertical="top" wrapText="1"/>
    </xf>
    <xf numFmtId="206" fontId="10" fillId="33" borderId="20" xfId="47" applyNumberFormat="1" applyFont="1" applyFill="1" applyBorder="1" applyAlignment="1">
      <alignment horizontal="right" vertical="center" wrapText="1"/>
    </xf>
    <xf numFmtId="183" fontId="10" fillId="33" borderId="18" xfId="47" applyNumberFormat="1" applyFont="1" applyFill="1" applyBorder="1" applyAlignment="1">
      <alignment horizontal="right" vertical="center" wrapText="1"/>
    </xf>
    <xf numFmtId="183" fontId="10" fillId="33" borderId="19" xfId="47" applyNumberFormat="1" applyFont="1" applyFill="1" applyBorder="1" applyAlignment="1">
      <alignment horizontal="right" vertical="center" wrapText="1"/>
    </xf>
    <xf numFmtId="0" fontId="10" fillId="33" borderId="15" xfId="115" applyFont="1" applyFill="1" applyBorder="1" applyAlignment="1">
      <alignment horizontal="center" vertical="center" wrapText="1"/>
      <protection/>
    </xf>
    <xf numFmtId="49" fontId="9" fillId="33" borderId="15" xfId="115" applyNumberFormat="1" applyFont="1" applyFill="1" applyBorder="1" applyAlignment="1">
      <alignment horizontal="left" vertical="center" wrapText="1"/>
      <protection/>
    </xf>
    <xf numFmtId="0" fontId="9" fillId="33" borderId="14" xfId="115" applyFont="1" applyFill="1" applyBorder="1" applyAlignment="1" quotePrefix="1">
      <alignment horizontal="left" vertical="center" wrapText="1"/>
      <protection/>
    </xf>
    <xf numFmtId="183" fontId="9" fillId="33" borderId="20" xfId="47" applyNumberFormat="1" applyFont="1" applyFill="1" applyBorder="1" applyAlignment="1">
      <alignment vertical="center" wrapText="1"/>
    </xf>
    <xf numFmtId="49" fontId="9" fillId="33" borderId="13" xfId="115" applyNumberFormat="1" applyFont="1" applyFill="1" applyBorder="1" applyAlignment="1" quotePrefix="1">
      <alignment horizontal="left" vertical="center" wrapText="1"/>
      <protection/>
    </xf>
    <xf numFmtId="3" fontId="9" fillId="33" borderId="34" xfId="115" applyNumberFormat="1" applyFont="1" applyFill="1" applyBorder="1" applyAlignment="1">
      <alignment horizontal="right" vertical="center" wrapText="1"/>
      <protection/>
    </xf>
    <xf numFmtId="49" fontId="9" fillId="33" borderId="15" xfId="115" applyNumberFormat="1" applyFont="1" applyFill="1" applyBorder="1" applyAlignment="1" quotePrefix="1">
      <alignment horizontal="left" vertical="center" wrapText="1"/>
      <protection/>
    </xf>
    <xf numFmtId="0" fontId="10" fillId="33" borderId="0" xfId="115" applyFont="1" applyFill="1" applyBorder="1">
      <alignment/>
      <protection/>
    </xf>
    <xf numFmtId="0" fontId="9" fillId="33" borderId="46" xfId="115" applyFont="1" applyFill="1" applyBorder="1">
      <alignment/>
      <protection/>
    </xf>
    <xf numFmtId="0" fontId="9" fillId="33" borderId="0" xfId="115" applyFont="1" applyFill="1" applyBorder="1" applyAlignment="1">
      <alignment horizontal="left"/>
      <protection/>
    </xf>
    <xf numFmtId="49" fontId="9" fillId="33" borderId="0" xfId="115" applyNumberFormat="1" applyFont="1" applyFill="1" applyBorder="1" applyAlignment="1">
      <alignment horizontal="left"/>
      <protection/>
    </xf>
    <xf numFmtId="0" fontId="9" fillId="33" borderId="26" xfId="115" applyFont="1" applyFill="1" applyBorder="1" applyAlignment="1">
      <alignment horizontal="left"/>
      <protection/>
    </xf>
    <xf numFmtId="0" fontId="9" fillId="33" borderId="26" xfId="115" applyFont="1" applyFill="1" applyBorder="1" applyAlignment="1">
      <alignment horizontal="right"/>
      <protection/>
    </xf>
    <xf numFmtId="0" fontId="10" fillId="33" borderId="59" xfId="115" applyFont="1" applyFill="1" applyBorder="1" applyAlignment="1">
      <alignment vertical="center"/>
      <protection/>
    </xf>
    <xf numFmtId="0" fontId="10" fillId="33" borderId="60" xfId="115" applyFont="1" applyFill="1" applyBorder="1" applyAlignment="1">
      <alignment vertical="center"/>
      <protection/>
    </xf>
    <xf numFmtId="0" fontId="10" fillId="33" borderId="47" xfId="115" applyFont="1" applyFill="1" applyBorder="1" applyAlignment="1">
      <alignment horizontal="center" vertical="center" wrapText="1"/>
      <protection/>
    </xf>
    <xf numFmtId="0" fontId="10" fillId="33" borderId="0" xfId="115" applyFont="1" applyFill="1" applyBorder="1" applyAlignment="1">
      <alignment vertical="center"/>
      <protection/>
    </xf>
    <xf numFmtId="0" fontId="10" fillId="33" borderId="46" xfId="115" applyFont="1" applyFill="1" applyBorder="1" applyAlignment="1">
      <alignment vertical="center"/>
      <protection/>
    </xf>
    <xf numFmtId="0" fontId="10" fillId="33" borderId="19" xfId="115" applyFont="1" applyFill="1" applyBorder="1" applyAlignment="1">
      <alignment horizontal="center" vertical="center" wrapText="1"/>
      <protection/>
    </xf>
    <xf numFmtId="0" fontId="10" fillId="33" borderId="26" xfId="115" applyFont="1" applyFill="1" applyBorder="1" applyAlignment="1">
      <alignment vertical="center"/>
      <protection/>
    </xf>
    <xf numFmtId="0" fontId="10" fillId="33" borderId="49" xfId="115" applyFont="1" applyFill="1" applyBorder="1" applyAlignment="1">
      <alignment vertical="center"/>
      <protection/>
    </xf>
    <xf numFmtId="0" fontId="10" fillId="33" borderId="48" xfId="115" applyFont="1" applyFill="1" applyBorder="1" applyAlignment="1">
      <alignment horizontal="center" vertical="center" wrapText="1"/>
      <protection/>
    </xf>
    <xf numFmtId="0" fontId="10" fillId="33" borderId="48" xfId="115" applyFont="1" applyFill="1" applyBorder="1" applyAlignment="1">
      <alignment vertical="center" wrapText="1"/>
      <protection/>
    </xf>
    <xf numFmtId="0" fontId="10" fillId="33" borderId="61" xfId="115" applyFont="1" applyFill="1" applyBorder="1" applyAlignment="1">
      <alignment vertical="center" wrapText="1"/>
      <protection/>
    </xf>
    <xf numFmtId="183" fontId="10" fillId="33" borderId="49" xfId="47" applyNumberFormat="1" applyFont="1" applyFill="1" applyBorder="1" applyAlignment="1">
      <alignment horizontal="center" vertical="center" wrapText="1"/>
    </xf>
    <xf numFmtId="0" fontId="10" fillId="33" borderId="35" xfId="115" applyFont="1" applyFill="1" applyBorder="1" applyAlignment="1">
      <alignment horizontal="center"/>
      <protection/>
    </xf>
    <xf numFmtId="0" fontId="10" fillId="33" borderId="62" xfId="115" applyFont="1" applyFill="1" applyBorder="1" applyAlignment="1">
      <alignment/>
      <protection/>
    </xf>
    <xf numFmtId="0" fontId="10" fillId="33" borderId="50" xfId="115" applyFont="1" applyFill="1" applyBorder="1" applyAlignment="1">
      <alignment horizontal="center"/>
      <protection/>
    </xf>
    <xf numFmtId="0" fontId="9" fillId="33" borderId="51" xfId="115" applyFont="1" applyFill="1" applyBorder="1">
      <alignment/>
      <protection/>
    </xf>
    <xf numFmtId="0" fontId="9" fillId="33" borderId="52" xfId="115" applyFont="1" applyFill="1" applyBorder="1">
      <alignment/>
      <protection/>
    </xf>
    <xf numFmtId="0" fontId="9" fillId="33" borderId="54" xfId="115" applyFont="1" applyFill="1" applyBorder="1">
      <alignment/>
      <protection/>
    </xf>
    <xf numFmtId="0" fontId="9" fillId="33" borderId="53" xfId="115" applyFont="1" applyFill="1" applyBorder="1">
      <alignment/>
      <protection/>
    </xf>
    <xf numFmtId="0" fontId="9" fillId="33" borderId="54" xfId="115" applyFont="1" applyFill="1" applyBorder="1" applyAlignment="1">
      <alignment horizontal="center" wrapText="1"/>
      <protection/>
    </xf>
    <xf numFmtId="0" fontId="9" fillId="33" borderId="54" xfId="115" applyFont="1" applyFill="1" applyBorder="1" applyAlignment="1">
      <alignment horizontal="left" wrapText="1"/>
      <protection/>
    </xf>
    <xf numFmtId="49" fontId="9" fillId="33" borderId="54" xfId="115" applyNumberFormat="1" applyFont="1" applyFill="1" applyBorder="1" applyAlignment="1">
      <alignment horizontal="left" wrapText="1"/>
      <protection/>
    </xf>
    <xf numFmtId="0" fontId="9" fillId="33" borderId="51" xfId="115" applyFont="1" applyFill="1" applyBorder="1" applyAlignment="1">
      <alignment horizontal="left" wrapText="1"/>
      <protection/>
    </xf>
    <xf numFmtId="0" fontId="9" fillId="33" borderId="54" xfId="115" applyFont="1" applyFill="1" applyBorder="1" applyAlignment="1">
      <alignment horizontal="left" vertical="top" wrapText="1"/>
      <protection/>
    </xf>
    <xf numFmtId="183" fontId="9" fillId="33" borderId="54" xfId="47" applyNumberFormat="1" applyFont="1" applyFill="1" applyBorder="1" applyAlignment="1">
      <alignment horizontal="right" vertical="top" wrapText="1"/>
    </xf>
    <xf numFmtId="183" fontId="9" fillId="33" borderId="53" xfId="47" applyNumberFormat="1" applyFont="1" applyFill="1" applyBorder="1" applyAlignment="1">
      <alignment horizontal="right" vertical="top" wrapText="1"/>
    </xf>
    <xf numFmtId="0" fontId="9" fillId="33" borderId="54" xfId="115" applyFont="1" applyFill="1" applyBorder="1" applyAlignment="1">
      <alignment horizontal="justify" vertical="top" wrapText="1"/>
      <protection/>
    </xf>
    <xf numFmtId="0" fontId="9" fillId="33" borderId="52" xfId="115" applyFont="1" applyFill="1" applyBorder="1" applyAlignment="1">
      <alignment horizontal="justify" vertical="top" wrapText="1"/>
      <protection/>
    </xf>
    <xf numFmtId="0" fontId="9" fillId="33" borderId="51" xfId="115" applyFont="1" applyFill="1" applyBorder="1" applyAlignment="1">
      <alignment horizontal="right" vertical="top" wrapText="1"/>
      <protection/>
    </xf>
    <xf numFmtId="0" fontId="9" fillId="33" borderId="53" xfId="115" applyFont="1" applyFill="1" applyBorder="1" applyAlignment="1">
      <alignment horizontal="justify" vertical="top" wrapText="1"/>
      <protection/>
    </xf>
    <xf numFmtId="49" fontId="10" fillId="33" borderId="12" xfId="115" applyNumberFormat="1" applyFont="1" applyFill="1" applyBorder="1" applyAlignment="1">
      <alignment horizontal="left" vertical="center" wrapText="1"/>
      <protection/>
    </xf>
    <xf numFmtId="0" fontId="10" fillId="33" borderId="14" xfId="115" applyFont="1" applyFill="1" applyBorder="1" applyAlignment="1">
      <alignment horizontal="left" vertical="center" wrapText="1"/>
      <protection/>
    </xf>
    <xf numFmtId="183" fontId="10" fillId="33" borderId="11" xfId="47" applyNumberFormat="1" applyFont="1" applyFill="1" applyBorder="1" applyAlignment="1">
      <alignment horizontal="right" vertical="center" wrapText="1"/>
    </xf>
    <xf numFmtId="183" fontId="9" fillId="33" borderId="12" xfId="115" applyNumberFormat="1" applyFont="1" applyFill="1" applyBorder="1" applyAlignment="1">
      <alignment horizontal="justify" vertical="center" wrapText="1"/>
      <protection/>
    </xf>
    <xf numFmtId="183" fontId="9" fillId="33" borderId="11" xfId="115" applyNumberFormat="1" applyFont="1" applyFill="1" applyBorder="1" applyAlignment="1">
      <alignment horizontal="left" vertical="center" wrapText="1"/>
      <protection/>
    </xf>
    <xf numFmtId="43" fontId="9" fillId="33" borderId="11" xfId="47" applyFont="1" applyFill="1" applyBorder="1" applyAlignment="1">
      <alignment horizontal="left" vertical="center" wrapText="1"/>
    </xf>
    <xf numFmtId="49" fontId="9" fillId="33" borderId="12" xfId="115" applyNumberFormat="1" applyFont="1" applyFill="1" applyBorder="1" applyAlignment="1">
      <alignment horizontal="left" vertical="center" wrapText="1"/>
      <protection/>
    </xf>
    <xf numFmtId="183" fontId="9" fillId="33" borderId="11" xfId="47" applyNumberFormat="1" applyFont="1" applyFill="1" applyBorder="1" applyAlignment="1">
      <alignment horizontal="right" vertical="center" wrapText="1"/>
    </xf>
    <xf numFmtId="0" fontId="9" fillId="33" borderId="14" xfId="115" applyFont="1" applyFill="1" applyBorder="1" applyAlignment="1" quotePrefix="1">
      <alignment vertical="center"/>
      <protection/>
    </xf>
    <xf numFmtId="0" fontId="9" fillId="33" borderId="11" xfId="115" applyFont="1" applyFill="1" applyBorder="1" applyAlignment="1">
      <alignment horizontal="left" vertical="center"/>
      <protection/>
    </xf>
    <xf numFmtId="0" fontId="9" fillId="33" borderId="12" xfId="115" applyFont="1" applyFill="1" applyBorder="1" applyAlignment="1" quotePrefix="1">
      <alignment horizontal="left" vertical="center" wrapText="1"/>
      <protection/>
    </xf>
    <xf numFmtId="0" fontId="10" fillId="33" borderId="12" xfId="115" applyFont="1" applyFill="1" applyBorder="1" applyAlignment="1">
      <alignment horizontal="left" vertical="center"/>
      <protection/>
    </xf>
    <xf numFmtId="0" fontId="10" fillId="33" borderId="14" xfId="115" applyFont="1" applyFill="1" applyBorder="1" applyAlignment="1" quotePrefix="1">
      <alignment horizontal="left" vertical="center" wrapText="1"/>
      <protection/>
    </xf>
    <xf numFmtId="0" fontId="10" fillId="33" borderId="11" xfId="115" applyFont="1" applyFill="1" applyBorder="1" applyAlignment="1">
      <alignment horizontal="left" vertical="center"/>
      <protection/>
    </xf>
    <xf numFmtId="0" fontId="10" fillId="33" borderId="10" xfId="115" applyFont="1" applyFill="1" applyBorder="1" applyAlignment="1">
      <alignment horizontal="justify" vertical="center" wrapText="1"/>
      <protection/>
    </xf>
    <xf numFmtId="0" fontId="10" fillId="33" borderId="11" xfId="115" applyFont="1" applyFill="1" applyBorder="1" applyAlignment="1">
      <alignment horizontal="justify" vertical="center" wrapText="1"/>
      <protection/>
    </xf>
    <xf numFmtId="49" fontId="10" fillId="33" borderId="15" xfId="115" applyNumberFormat="1" applyFont="1" applyFill="1" applyBorder="1" applyAlignment="1">
      <alignment horizontal="left" vertical="center" wrapText="1"/>
      <protection/>
    </xf>
    <xf numFmtId="0" fontId="10" fillId="33" borderId="15" xfId="115" applyFont="1" applyFill="1" applyBorder="1" applyAlignment="1">
      <alignment horizontal="left" vertical="center"/>
      <protection/>
    </xf>
    <xf numFmtId="183" fontId="10" fillId="33" borderId="21" xfId="47" applyNumberFormat="1" applyFont="1" applyFill="1" applyBorder="1" applyAlignment="1">
      <alignment horizontal="right" vertical="center" wrapText="1"/>
    </xf>
    <xf numFmtId="43" fontId="10" fillId="33" borderId="11" xfId="47" applyFont="1" applyFill="1" applyBorder="1" applyAlignment="1">
      <alignment horizontal="left" vertical="center" wrapText="1"/>
    </xf>
    <xf numFmtId="0" fontId="9" fillId="33" borderId="20" xfId="115" applyFont="1" applyFill="1" applyBorder="1" applyAlignment="1" quotePrefix="1">
      <alignment horizontal="left" vertical="center" wrapText="1"/>
      <protection/>
    </xf>
    <xf numFmtId="0" fontId="9" fillId="33" borderId="46" xfId="115" applyFont="1" applyFill="1" applyBorder="1" applyAlignment="1">
      <alignment vertical="center" wrapText="1"/>
      <protection/>
    </xf>
    <xf numFmtId="0" fontId="9" fillId="33" borderId="12" xfId="115" applyFont="1" applyFill="1" applyBorder="1" applyAlignment="1">
      <alignment horizontal="left" wrapText="1"/>
      <protection/>
    </xf>
    <xf numFmtId="0" fontId="9" fillId="33" borderId="11" xfId="115" applyFont="1" applyFill="1" applyBorder="1" applyAlignment="1">
      <alignment horizontal="left" wrapText="1"/>
      <protection/>
    </xf>
    <xf numFmtId="0" fontId="9" fillId="33" borderId="17" xfId="115" applyFont="1" applyFill="1" applyBorder="1" applyAlignment="1">
      <alignment vertical="center" wrapText="1"/>
      <protection/>
    </xf>
    <xf numFmtId="0" fontId="9" fillId="33" borderId="11" xfId="130" applyFont="1" applyFill="1" applyBorder="1" applyAlignment="1">
      <alignment/>
      <protection/>
    </xf>
    <xf numFmtId="0" fontId="9" fillId="33" borderId="12" xfId="130" applyFont="1" applyFill="1" applyBorder="1" applyAlignment="1">
      <alignment/>
      <protection/>
    </xf>
    <xf numFmtId="0" fontId="9" fillId="33" borderId="10" xfId="130" applyFont="1" applyFill="1" applyBorder="1" applyAlignment="1">
      <alignment/>
      <protection/>
    </xf>
    <xf numFmtId="0" fontId="9" fillId="33" borderId="14" xfId="130" applyFont="1" applyFill="1" applyBorder="1" applyAlignment="1">
      <alignment/>
      <protection/>
    </xf>
    <xf numFmtId="41" fontId="9" fillId="33" borderId="14" xfId="59" applyFont="1" applyFill="1" applyBorder="1" applyAlignment="1">
      <alignment horizontal="right" vertical="center" wrapText="1"/>
    </xf>
    <xf numFmtId="41" fontId="9" fillId="33" borderId="11" xfId="59" applyFont="1" applyFill="1" applyBorder="1" applyAlignment="1">
      <alignment horizontal="justify" vertical="center" wrapText="1"/>
    </xf>
    <xf numFmtId="183" fontId="9" fillId="33" borderId="12" xfId="115" applyNumberFormat="1" applyFont="1" applyFill="1" applyBorder="1" applyAlignment="1">
      <alignment horizontal="left" vertical="center" wrapText="1"/>
      <protection/>
    </xf>
    <xf numFmtId="183" fontId="9" fillId="33" borderId="0" xfId="47" applyNumberFormat="1" applyFont="1" applyFill="1" applyBorder="1" applyAlignment="1">
      <alignment horizontal="right" vertical="center"/>
    </xf>
    <xf numFmtId="183" fontId="9" fillId="33" borderId="10" xfId="115" applyNumberFormat="1" applyFont="1" applyFill="1" applyBorder="1" applyAlignment="1">
      <alignment horizontal="left" vertical="center" wrapText="1"/>
      <protection/>
    </xf>
    <xf numFmtId="183" fontId="9" fillId="33" borderId="12" xfId="115" applyNumberFormat="1" applyFont="1" applyFill="1" applyBorder="1" applyAlignment="1">
      <alignment horizontal="center" vertical="center" wrapText="1"/>
      <protection/>
    </xf>
    <xf numFmtId="0" fontId="9" fillId="33" borderId="10" xfId="115" applyFont="1" applyFill="1" applyBorder="1" applyAlignment="1" quotePrefix="1">
      <alignment vertical="center"/>
      <protection/>
    </xf>
    <xf numFmtId="0" fontId="10" fillId="33" borderId="14" xfId="115" applyFont="1" applyFill="1" applyBorder="1" applyAlignment="1" quotePrefix="1">
      <alignment vertical="center"/>
      <protection/>
    </xf>
    <xf numFmtId="0" fontId="10" fillId="33" borderId="55" xfId="114" applyFont="1" applyFill="1" applyBorder="1" applyAlignment="1" applyProtection="1">
      <alignment vertical="center" readingOrder="1"/>
      <protection locked="0"/>
    </xf>
    <xf numFmtId="0" fontId="10" fillId="33" borderId="10" xfId="115" applyFont="1" applyFill="1" applyBorder="1" applyAlignment="1" quotePrefix="1">
      <alignment vertical="center"/>
      <protection/>
    </xf>
    <xf numFmtId="0" fontId="9" fillId="33" borderId="10" xfId="115" applyFont="1" applyFill="1" applyBorder="1" applyAlignment="1">
      <alignment/>
      <protection/>
    </xf>
    <xf numFmtId="183" fontId="16" fillId="33" borderId="10" xfId="115" applyNumberFormat="1" applyFont="1" applyFill="1" applyBorder="1" applyAlignment="1">
      <alignment horizontal="justify" vertical="center" wrapText="1"/>
      <protection/>
    </xf>
    <xf numFmtId="183" fontId="9" fillId="33" borderId="14" xfId="47" applyNumberFormat="1" applyFont="1" applyFill="1" applyBorder="1" applyAlignment="1" quotePrefix="1">
      <alignment horizontal="center" vertical="center" wrapText="1"/>
    </xf>
    <xf numFmtId="0" fontId="9" fillId="33" borderId="11" xfId="115" applyFont="1" applyFill="1" applyBorder="1" applyAlignment="1" quotePrefix="1">
      <alignment horizontal="center" vertical="center" wrapText="1"/>
      <protection/>
    </xf>
    <xf numFmtId="183" fontId="9" fillId="33" borderId="10" xfId="115" applyNumberFormat="1" applyFont="1" applyFill="1" applyBorder="1">
      <alignment/>
      <protection/>
    </xf>
    <xf numFmtId="49" fontId="9" fillId="33" borderId="13" xfId="115" applyNumberFormat="1" applyFont="1" applyFill="1" applyBorder="1" applyAlignment="1">
      <alignment horizontal="left" vertical="center" wrapText="1"/>
      <protection/>
    </xf>
    <xf numFmtId="0" fontId="9" fillId="33" borderId="0" xfId="115" applyFont="1" applyFill="1" applyBorder="1" applyAlignment="1">
      <alignment wrapText="1"/>
      <protection/>
    </xf>
    <xf numFmtId="0" fontId="9" fillId="33" borderId="13" xfId="115" applyFont="1" applyFill="1" applyBorder="1" applyAlignment="1">
      <alignment horizontal="left" wrapText="1"/>
      <protection/>
    </xf>
    <xf numFmtId="0" fontId="9" fillId="33" borderId="16" xfId="115" applyFont="1" applyFill="1" applyBorder="1" applyAlignment="1" quotePrefix="1">
      <alignment horizontal="left" vertical="center" wrapText="1"/>
      <protection/>
    </xf>
    <xf numFmtId="0" fontId="10" fillId="33" borderId="12" xfId="115" applyFont="1" applyFill="1" applyBorder="1" applyAlignment="1" quotePrefix="1">
      <alignment horizontal="center" vertical="center" wrapText="1"/>
      <protection/>
    </xf>
    <xf numFmtId="0" fontId="10" fillId="33" borderId="10" xfId="115" applyFont="1" applyFill="1" applyBorder="1" applyAlignment="1">
      <alignment horizontal="left" vertical="center" wrapText="1"/>
      <protection/>
    </xf>
    <xf numFmtId="0" fontId="10" fillId="33" borderId="11" xfId="114" applyFont="1" applyFill="1" applyBorder="1" applyAlignment="1" applyProtection="1">
      <alignment vertical="center" readingOrder="1"/>
      <protection locked="0"/>
    </xf>
    <xf numFmtId="183" fontId="9" fillId="33" borderId="0" xfId="47" applyNumberFormat="1" applyFont="1" applyFill="1" applyBorder="1" applyAlignment="1">
      <alignment horizontal="right" vertical="center" wrapText="1"/>
    </xf>
    <xf numFmtId="0" fontId="9" fillId="33" borderId="12" xfId="115" applyFont="1" applyFill="1" applyBorder="1" applyAlignment="1" quotePrefix="1">
      <alignment vertical="center"/>
      <protection/>
    </xf>
    <xf numFmtId="0" fontId="10" fillId="33" borderId="15" xfId="115" applyFont="1" applyFill="1" applyBorder="1" applyAlignment="1" quotePrefix="1">
      <alignment horizontal="center" vertical="center" wrapText="1"/>
      <protection/>
    </xf>
    <xf numFmtId="0" fontId="10" fillId="33" borderId="22" xfId="115" applyFont="1" applyFill="1" applyBorder="1" applyAlignment="1" quotePrefix="1">
      <alignment vertical="center"/>
      <protection/>
    </xf>
    <xf numFmtId="0" fontId="10" fillId="33" borderId="21" xfId="115" applyFont="1" applyFill="1" applyBorder="1" applyAlignment="1">
      <alignment horizontal="left" vertical="center"/>
      <protection/>
    </xf>
    <xf numFmtId="0" fontId="9" fillId="33" borderId="11" xfId="115" applyFont="1" applyFill="1" applyBorder="1" applyAlignment="1">
      <alignment wrapText="1"/>
      <protection/>
    </xf>
    <xf numFmtId="0" fontId="9" fillId="33" borderId="10" xfId="115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1" xfId="115" applyFont="1" applyFill="1" applyBorder="1">
      <alignment/>
      <protection/>
    </xf>
    <xf numFmtId="183" fontId="10" fillId="33" borderId="0" xfId="115" applyNumberFormat="1" applyFont="1" applyFill="1" applyBorder="1">
      <alignment/>
      <protection/>
    </xf>
    <xf numFmtId="206" fontId="10" fillId="33" borderId="10" xfId="47" applyNumberFormat="1" applyFont="1" applyFill="1" applyBorder="1" applyAlignment="1">
      <alignment horizontal="right" vertical="center" wrapText="1"/>
    </xf>
    <xf numFmtId="0" fontId="10" fillId="33" borderId="10" xfId="115" applyFont="1" applyFill="1" applyBorder="1" applyAlignment="1">
      <alignment horizontal="justify" vertical="center"/>
      <protection/>
    </xf>
    <xf numFmtId="0" fontId="9" fillId="33" borderId="19" xfId="0" applyFont="1" applyFill="1" applyBorder="1" applyAlignment="1">
      <alignment/>
    </xf>
    <xf numFmtId="0" fontId="10" fillId="33" borderId="12" xfId="115" applyFont="1" applyFill="1" applyBorder="1" applyAlignment="1">
      <alignment horizontal="right" vertical="center" wrapText="1"/>
      <protection/>
    </xf>
    <xf numFmtId="0" fontId="10" fillId="33" borderId="11" xfId="115" applyFont="1" applyFill="1" applyBorder="1" applyAlignment="1">
      <alignment horizontal="right" vertical="center" wrapText="1"/>
      <protection/>
    </xf>
    <xf numFmtId="2" fontId="10" fillId="33" borderId="10" xfId="115" applyNumberFormat="1" applyFont="1" applyFill="1" applyBorder="1" applyAlignment="1">
      <alignment horizontal="right" vertical="center" wrapText="1"/>
      <protection/>
    </xf>
    <xf numFmtId="0" fontId="13" fillId="33" borderId="11" xfId="0" applyFont="1" applyFill="1" applyBorder="1" applyAlignment="1">
      <alignment/>
    </xf>
    <xf numFmtId="0" fontId="9" fillId="33" borderId="12" xfId="115" applyFont="1" applyFill="1" applyBorder="1" applyAlignment="1">
      <alignment horizontal="left"/>
      <protection/>
    </xf>
    <xf numFmtId="0" fontId="9" fillId="33" borderId="15" xfId="115" applyFont="1" applyFill="1" applyBorder="1">
      <alignment/>
      <protection/>
    </xf>
    <xf numFmtId="0" fontId="9" fillId="33" borderId="13" xfId="115" applyFont="1" applyFill="1" applyBorder="1">
      <alignment/>
      <protection/>
    </xf>
    <xf numFmtId="0" fontId="9" fillId="33" borderId="0" xfId="115" applyFont="1" applyFill="1" applyBorder="1" applyAlignment="1">
      <alignment horizontal="left" vertical="center" wrapText="1"/>
      <protection/>
    </xf>
    <xf numFmtId="0" fontId="13" fillId="33" borderId="0" xfId="0" applyFont="1" applyFill="1" applyBorder="1" applyAlignment="1">
      <alignment/>
    </xf>
    <xf numFmtId="0" fontId="9" fillId="33" borderId="12" xfId="115" applyFont="1" applyFill="1" applyBorder="1" applyAlignment="1" quotePrefix="1">
      <alignment horizontal="center" vertical="center" wrapText="1"/>
      <protection/>
    </xf>
    <xf numFmtId="0" fontId="9" fillId="33" borderId="15" xfId="115" applyFont="1" applyFill="1" applyBorder="1" applyAlignment="1" quotePrefix="1">
      <alignment vertical="center" wrapText="1"/>
      <protection/>
    </xf>
    <xf numFmtId="0" fontId="10" fillId="33" borderId="15" xfId="115" applyFont="1" applyFill="1" applyBorder="1" applyAlignment="1">
      <alignment vertical="center" wrapText="1"/>
      <protection/>
    </xf>
    <xf numFmtId="41" fontId="9" fillId="33" borderId="15" xfId="48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5" xfId="115" applyFont="1" applyFill="1" applyBorder="1" applyAlignment="1" quotePrefix="1">
      <alignment horizontal="center" vertical="center" wrapText="1"/>
      <protection/>
    </xf>
    <xf numFmtId="0" fontId="9" fillId="33" borderId="15" xfId="0" applyFont="1" applyFill="1" applyBorder="1" applyAlignment="1">
      <alignment horizontal="left" vertical="center" wrapText="1"/>
    </xf>
    <xf numFmtId="0" fontId="9" fillId="33" borderId="21" xfId="115" applyFont="1" applyFill="1" applyBorder="1" applyAlignment="1" quotePrefix="1">
      <alignment horizontal="left" vertical="center" wrapText="1"/>
      <protection/>
    </xf>
    <xf numFmtId="41" fontId="9" fillId="33" borderId="16" xfId="48" applyFont="1" applyFill="1" applyBorder="1" applyAlignment="1">
      <alignment vertical="center" wrapText="1"/>
    </xf>
    <xf numFmtId="41" fontId="9" fillId="33" borderId="23" xfId="48" applyFont="1" applyFill="1" applyBorder="1" applyAlignment="1">
      <alignment vertical="center" wrapText="1"/>
    </xf>
    <xf numFmtId="41" fontId="9" fillId="33" borderId="16" xfId="47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/>
    </xf>
    <xf numFmtId="0" fontId="17" fillId="33" borderId="37" xfId="114" applyFont="1" applyFill="1" applyBorder="1" applyAlignment="1" applyProtection="1">
      <alignment vertical="center" wrapText="1" readingOrder="1"/>
      <protection locked="0"/>
    </xf>
    <xf numFmtId="0" fontId="17" fillId="33" borderId="37" xfId="114" applyFont="1" applyFill="1" applyBorder="1" applyAlignment="1" applyProtection="1">
      <alignment horizontal="left" vertical="center" wrapText="1" readingOrder="1"/>
      <protection locked="0"/>
    </xf>
    <xf numFmtId="0" fontId="11" fillId="33" borderId="37" xfId="114" applyFont="1" applyFill="1" applyBorder="1" applyAlignment="1" applyProtection="1">
      <alignment horizontal="left" vertical="center" wrapText="1" readingOrder="1"/>
      <protection locked="0"/>
    </xf>
    <xf numFmtId="0" fontId="10" fillId="33" borderId="37" xfId="114" applyFont="1" applyFill="1" applyBorder="1" applyAlignment="1" applyProtection="1">
      <alignment vertical="center" readingOrder="1"/>
      <protection locked="0"/>
    </xf>
    <xf numFmtId="0" fontId="18" fillId="33" borderId="63" xfId="0" applyFont="1" applyFill="1" applyBorder="1" applyAlignment="1" quotePrefix="1">
      <alignment/>
    </xf>
    <xf numFmtId="0" fontId="10" fillId="33" borderId="33" xfId="0" applyFont="1" applyFill="1" applyBorder="1" applyAlignment="1">
      <alignment/>
    </xf>
    <xf numFmtId="41" fontId="10" fillId="33" borderId="23" xfId="48" applyFont="1" applyFill="1" applyBorder="1" applyAlignment="1">
      <alignment vertical="center" wrapText="1"/>
    </xf>
    <xf numFmtId="41" fontId="10" fillId="33" borderId="12" xfId="48" applyFont="1" applyFill="1" applyBorder="1" applyAlignment="1">
      <alignment vertical="center" wrapText="1"/>
    </xf>
    <xf numFmtId="0" fontId="10" fillId="33" borderId="37" xfId="114" applyFont="1" applyFill="1" applyBorder="1" applyAlignment="1" applyProtection="1">
      <alignment vertical="center" wrapText="1" readingOrder="1"/>
      <protection locked="0"/>
    </xf>
    <xf numFmtId="0" fontId="18" fillId="33" borderId="3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41" fontId="10" fillId="33" borderId="16" xfId="48" applyFont="1" applyFill="1" applyBorder="1" applyAlignment="1">
      <alignment vertical="center" wrapText="1"/>
    </xf>
    <xf numFmtId="0" fontId="18" fillId="33" borderId="38" xfId="0" applyFont="1" applyFill="1" applyBorder="1" applyAlignment="1" quotePrefix="1">
      <alignment/>
    </xf>
    <xf numFmtId="41" fontId="9" fillId="33" borderId="16" xfId="47" applyNumberFormat="1" applyFont="1" applyFill="1" applyBorder="1" applyAlignment="1">
      <alignment vertical="center" wrapText="1"/>
    </xf>
    <xf numFmtId="0" fontId="9" fillId="33" borderId="37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37" xfId="114" applyFont="1" applyFill="1" applyBorder="1" applyAlignment="1" applyProtection="1">
      <alignment vertical="center" wrapText="1" readingOrder="1"/>
      <protection locked="0"/>
    </xf>
    <xf numFmtId="0" fontId="9" fillId="33" borderId="13" xfId="115" applyFont="1" applyFill="1" applyBorder="1" applyAlignment="1">
      <alignment vertical="center"/>
      <protection/>
    </xf>
    <xf numFmtId="183" fontId="16" fillId="33" borderId="12" xfId="115" applyNumberFormat="1" applyFont="1" applyFill="1" applyBorder="1" applyAlignment="1">
      <alignment horizontal="center" vertical="center" wrapText="1"/>
      <protection/>
    </xf>
    <xf numFmtId="41" fontId="9" fillId="33" borderId="18" xfId="47" applyNumberFormat="1" applyFont="1" applyFill="1" applyBorder="1" applyAlignment="1">
      <alignment vertical="center" wrapText="1"/>
    </xf>
    <xf numFmtId="0" fontId="10" fillId="33" borderId="37" xfId="114" applyFont="1" applyFill="1" applyBorder="1" applyAlignment="1" applyProtection="1">
      <alignment horizontal="left" vertical="center" wrapText="1" readingOrder="1"/>
      <protection locked="0"/>
    </xf>
    <xf numFmtId="0" fontId="10" fillId="33" borderId="17" xfId="115" applyFont="1" applyFill="1" applyBorder="1" applyAlignment="1">
      <alignment horizontal="left" vertical="center" wrapText="1"/>
      <protection/>
    </xf>
    <xf numFmtId="0" fontId="9" fillId="33" borderId="38" xfId="114" applyFont="1" applyFill="1" applyBorder="1" applyAlignment="1" applyProtection="1" quotePrefix="1">
      <alignment horizontal="left" vertical="center" wrapText="1" readingOrder="1"/>
      <protection locked="0"/>
    </xf>
    <xf numFmtId="0" fontId="10" fillId="33" borderId="64" xfId="114" applyFont="1" applyFill="1" applyBorder="1" applyAlignment="1" applyProtection="1">
      <alignment vertical="center" readingOrder="1"/>
      <protection locked="0"/>
    </xf>
    <xf numFmtId="0" fontId="10" fillId="33" borderId="38" xfId="114" applyFont="1" applyFill="1" applyBorder="1" applyAlignment="1" applyProtection="1">
      <alignment vertical="center" wrapText="1" readingOrder="1"/>
      <protection locked="0"/>
    </xf>
    <xf numFmtId="0" fontId="9" fillId="33" borderId="65" xfId="114" applyFont="1" applyFill="1" applyBorder="1" applyAlignment="1" applyProtection="1" quotePrefix="1">
      <alignment horizontal="left" vertical="center" wrapText="1" readingOrder="1"/>
      <protection locked="0"/>
    </xf>
    <xf numFmtId="0" fontId="10" fillId="33" borderId="66" xfId="114" applyFont="1" applyFill="1" applyBorder="1" applyAlignment="1" applyProtection="1">
      <alignment vertical="center" readingOrder="1"/>
      <protection locked="0"/>
    </xf>
    <xf numFmtId="0" fontId="10" fillId="33" borderId="0" xfId="114" applyFont="1" applyFill="1" applyBorder="1" applyAlignment="1" applyProtection="1">
      <alignment vertical="center" wrapText="1" readingOrder="1"/>
      <protection locked="0"/>
    </xf>
    <xf numFmtId="0" fontId="10" fillId="33" borderId="66" xfId="114" applyFont="1" applyFill="1" applyBorder="1" applyAlignment="1" applyProtection="1">
      <alignment vertical="center" wrapText="1" readingOrder="1"/>
      <protection locked="0"/>
    </xf>
    <xf numFmtId="0" fontId="10" fillId="33" borderId="66" xfId="114" applyFont="1" applyFill="1" applyBorder="1" applyAlignment="1" applyProtection="1">
      <alignment horizontal="left" vertical="center" wrapText="1" readingOrder="1"/>
      <protection locked="0"/>
    </xf>
    <xf numFmtId="0" fontId="9" fillId="33" borderId="0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14" xfId="115" applyFont="1" applyFill="1" applyBorder="1" applyAlignment="1">
      <alignment horizontal="center" vertical="center" wrapText="1"/>
      <protection/>
    </xf>
    <xf numFmtId="0" fontId="9" fillId="33" borderId="67" xfId="115" applyFont="1" applyFill="1" applyBorder="1" applyAlignment="1">
      <alignment horizontal="center" vertical="center" wrapText="1"/>
      <protection/>
    </xf>
    <xf numFmtId="0" fontId="10" fillId="33" borderId="67" xfId="115" applyFont="1" applyFill="1" applyBorder="1" applyAlignment="1">
      <alignment horizontal="center" vertical="center" wrapText="1"/>
      <protection/>
    </xf>
    <xf numFmtId="0" fontId="10" fillId="33" borderId="67" xfId="115" applyFont="1" applyFill="1" applyBorder="1" applyAlignment="1">
      <alignment horizontal="left" vertical="center" wrapText="1"/>
      <protection/>
    </xf>
    <xf numFmtId="49" fontId="9" fillId="33" borderId="10" xfId="115" applyNumberFormat="1" applyFont="1" applyFill="1" applyBorder="1" applyAlignment="1">
      <alignment horizontal="left" vertical="center" wrapText="1"/>
      <protection/>
    </xf>
    <xf numFmtId="0" fontId="9" fillId="33" borderId="68" xfId="0" applyFont="1" applyFill="1" applyBorder="1" applyAlignment="1">
      <alignment horizontal="left" vertical="center" wrapText="1"/>
    </xf>
    <xf numFmtId="0" fontId="9" fillId="33" borderId="14" xfId="115" applyFont="1" applyFill="1" applyBorder="1" applyAlignment="1" quotePrefix="1">
      <alignment vertical="top"/>
      <protection/>
    </xf>
    <xf numFmtId="0" fontId="9" fillId="33" borderId="14" xfId="115" applyFont="1" applyFill="1" applyBorder="1" applyAlignment="1" quotePrefix="1">
      <alignment horizontal="left" vertical="top"/>
      <protection/>
    </xf>
    <xf numFmtId="0" fontId="9" fillId="33" borderId="11" xfId="115" applyFont="1" applyFill="1" applyBorder="1" applyAlignment="1">
      <alignment vertical="top" wrapText="1"/>
      <protection/>
    </xf>
    <xf numFmtId="0" fontId="9" fillId="33" borderId="55" xfId="114" applyFont="1" applyFill="1" applyBorder="1" applyAlignment="1" applyProtection="1" quotePrefix="1">
      <alignment horizontal="left" vertical="center" wrapText="1" readingOrder="1"/>
      <protection locked="0"/>
    </xf>
    <xf numFmtId="183" fontId="9" fillId="33" borderId="23" xfId="115" applyNumberFormat="1" applyFont="1" applyFill="1" applyBorder="1" applyAlignment="1">
      <alignment horizontal="center" vertical="center" wrapText="1"/>
      <protection/>
    </xf>
    <xf numFmtId="41" fontId="9" fillId="33" borderId="23" xfId="47" applyNumberFormat="1" applyFont="1" applyFill="1" applyBorder="1" applyAlignment="1">
      <alignment vertical="center" wrapText="1"/>
    </xf>
    <xf numFmtId="0" fontId="9" fillId="33" borderId="37" xfId="114" applyFont="1" applyFill="1" applyBorder="1" applyAlignment="1" applyProtection="1">
      <alignment horizontal="left" vertical="center" wrapText="1" readingOrder="1"/>
      <protection locked="0"/>
    </xf>
    <xf numFmtId="0" fontId="10" fillId="33" borderId="17" xfId="115" applyFont="1" applyFill="1" applyBorder="1" applyAlignment="1">
      <alignment horizontal="left" vertical="center"/>
      <protection/>
    </xf>
    <xf numFmtId="0" fontId="11" fillId="33" borderId="63" xfId="114" applyFont="1" applyFill="1" applyBorder="1" applyAlignment="1" applyProtection="1">
      <alignment horizontal="right" vertical="center" wrapText="1"/>
      <protection locked="0"/>
    </xf>
    <xf numFmtId="0" fontId="11" fillId="33" borderId="42" xfId="114" applyFont="1" applyFill="1" applyBorder="1" applyAlignment="1" applyProtection="1" quotePrefix="1">
      <alignment vertical="center" wrapText="1" readingOrder="1"/>
      <protection locked="0"/>
    </xf>
    <xf numFmtId="0" fontId="11" fillId="33" borderId="38" xfId="114" applyFont="1" applyFill="1" applyBorder="1" applyAlignment="1" applyProtection="1">
      <alignment vertical="center" wrapText="1" readingOrder="1"/>
      <protection locked="0"/>
    </xf>
    <xf numFmtId="0" fontId="11" fillId="33" borderId="55" xfId="114" applyFont="1" applyFill="1" applyBorder="1" applyAlignment="1" applyProtection="1">
      <alignment vertical="center" wrapText="1" readingOrder="1"/>
      <protection locked="0"/>
    </xf>
    <xf numFmtId="0" fontId="9" fillId="33" borderId="69" xfId="114" applyFont="1" applyFill="1" applyBorder="1" applyAlignment="1" applyProtection="1">
      <alignment horizontal="left" vertical="center" wrapText="1" readingOrder="1"/>
      <protection locked="0"/>
    </xf>
    <xf numFmtId="0" fontId="9" fillId="33" borderId="69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70" xfId="114" applyFont="1" applyFill="1" applyBorder="1" applyAlignment="1" applyProtection="1">
      <alignment horizontal="left" vertical="center" wrapText="1" readingOrder="1"/>
      <protection locked="0"/>
    </xf>
    <xf numFmtId="41" fontId="9" fillId="33" borderId="37" xfId="48" applyFont="1" applyFill="1" applyBorder="1" applyAlignment="1" applyProtection="1">
      <alignment vertical="center" wrapText="1" readingOrder="1"/>
      <protection locked="0"/>
    </xf>
    <xf numFmtId="0" fontId="11" fillId="33" borderId="71" xfId="114" applyFont="1" applyFill="1" applyBorder="1" applyAlignment="1" applyProtection="1">
      <alignment horizontal="right" vertical="center" wrapText="1"/>
      <protection locked="0"/>
    </xf>
    <xf numFmtId="0" fontId="9" fillId="33" borderId="46" xfId="114" applyFont="1" applyFill="1" applyBorder="1" applyAlignment="1" applyProtection="1">
      <alignment horizontal="left" vertical="center" wrapText="1" readingOrder="1"/>
      <protection locked="0"/>
    </xf>
    <xf numFmtId="0" fontId="9" fillId="33" borderId="46" xfId="114" applyFont="1" applyFill="1" applyBorder="1" applyAlignment="1" applyProtection="1" quotePrefix="1">
      <alignment horizontal="left" vertical="center" wrapText="1" readingOrder="1"/>
      <protection locked="0"/>
    </xf>
    <xf numFmtId="41" fontId="9" fillId="33" borderId="23" xfId="48" applyFont="1" applyFill="1" applyBorder="1" applyAlignment="1" applyProtection="1">
      <alignment horizontal="center" vertical="center" wrapText="1" readingOrder="1"/>
      <protection locked="0"/>
    </xf>
    <xf numFmtId="41" fontId="9" fillId="33" borderId="23" xfId="48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38" fillId="33" borderId="12" xfId="0" applyFont="1" applyFill="1" applyBorder="1" applyAlignment="1">
      <alignment horizontal="left" vertical="top" wrapText="1"/>
    </xf>
    <xf numFmtId="0" fontId="9" fillId="33" borderId="0" xfId="115" applyFont="1" applyFill="1" applyBorder="1" applyAlignment="1">
      <alignment horizontal="left" vertical="top" wrapText="1"/>
      <protection/>
    </xf>
    <xf numFmtId="0" fontId="9" fillId="33" borderId="14" xfId="115" applyFont="1" applyFill="1" applyBorder="1" applyAlignment="1">
      <alignment horizontal="left" vertical="top" wrapText="1"/>
      <protection/>
    </xf>
    <xf numFmtId="0" fontId="9" fillId="33" borderId="0" xfId="0" applyFont="1" applyFill="1" applyAlignment="1">
      <alignment horizontal="left" vertical="center" wrapText="1"/>
    </xf>
    <xf numFmtId="0" fontId="9" fillId="33" borderId="20" xfId="115" applyFont="1" applyFill="1" applyBorder="1" applyAlignment="1" quotePrefix="1">
      <alignment horizontal="left" vertical="top" wrapText="1"/>
      <protection/>
    </xf>
    <xf numFmtId="0" fontId="38" fillId="33" borderId="11" xfId="0" applyFont="1" applyFill="1" applyBorder="1" applyAlignment="1">
      <alignment wrapText="1"/>
    </xf>
    <xf numFmtId="0" fontId="10" fillId="33" borderId="20" xfId="115" applyFont="1" applyFill="1" applyBorder="1" applyAlignment="1" quotePrefix="1">
      <alignment horizontal="left" vertical="center" wrapText="1"/>
      <protection/>
    </xf>
    <xf numFmtId="206" fontId="10" fillId="33" borderId="20" xfId="47" applyNumberFormat="1" applyFont="1" applyFill="1" applyBorder="1" applyAlignment="1">
      <alignment horizontal="justify" vertical="center" wrapText="1"/>
    </xf>
    <xf numFmtId="43" fontId="9" fillId="33" borderId="21" xfId="47" applyFont="1" applyFill="1" applyBorder="1" applyAlignment="1">
      <alignment horizontal="left" vertical="center" wrapText="1"/>
    </xf>
    <xf numFmtId="0" fontId="10" fillId="33" borderId="15" xfId="115" applyFont="1" applyFill="1" applyBorder="1" applyAlignment="1">
      <alignment horizontal="justify" vertical="center" wrapText="1"/>
      <protection/>
    </xf>
    <xf numFmtId="0" fontId="9" fillId="33" borderId="21" xfId="115" applyFont="1" applyFill="1" applyBorder="1" applyAlignment="1">
      <alignment horizontal="justify" vertical="center" wrapText="1"/>
      <protection/>
    </xf>
    <xf numFmtId="0" fontId="10" fillId="33" borderId="19" xfId="115" applyFont="1" applyFill="1" applyBorder="1" applyAlignment="1">
      <alignment horizontal="left" vertical="center" wrapText="1"/>
      <protection/>
    </xf>
    <xf numFmtId="0" fontId="9" fillId="33" borderId="46" xfId="115" applyFont="1" applyFill="1" applyBorder="1" applyAlignment="1" quotePrefix="1">
      <alignment horizontal="left" vertical="center" wrapText="1"/>
      <protection/>
    </xf>
    <xf numFmtId="183" fontId="10" fillId="33" borderId="17" xfId="115" applyNumberFormat="1" applyFont="1" applyFill="1" applyBorder="1" applyAlignment="1">
      <alignment horizontal="left" vertical="center" wrapText="1"/>
      <protection/>
    </xf>
    <xf numFmtId="183" fontId="10" fillId="33" borderId="18" xfId="47" applyNumberFormat="1" applyFont="1" applyFill="1" applyBorder="1" applyAlignment="1">
      <alignment horizontal="justify" vertical="center" wrapText="1"/>
    </xf>
    <xf numFmtId="183" fontId="10" fillId="33" borderId="17" xfId="47" applyNumberFormat="1" applyFont="1" applyFill="1" applyBorder="1" applyAlignment="1">
      <alignment horizontal="left" vertical="center" wrapText="1"/>
    </xf>
    <xf numFmtId="0" fontId="10" fillId="33" borderId="16" xfId="115" applyFont="1" applyFill="1" applyBorder="1" applyAlignment="1">
      <alignment horizontal="justify" vertical="center" wrapText="1"/>
      <protection/>
    </xf>
    <xf numFmtId="0" fontId="9" fillId="33" borderId="18" xfId="115" applyFont="1" applyFill="1" applyBorder="1" applyAlignment="1">
      <alignment horizontal="right" vertical="center" wrapText="1"/>
      <protection/>
    </xf>
    <xf numFmtId="0" fontId="9" fillId="33" borderId="17" xfId="115" applyFont="1" applyFill="1" applyBorder="1" applyAlignment="1">
      <alignment horizontal="justify" vertical="center" wrapText="1"/>
      <protection/>
    </xf>
    <xf numFmtId="0" fontId="10" fillId="33" borderId="13" xfId="115" applyFont="1" applyFill="1" applyBorder="1" applyAlignment="1">
      <alignment horizontal="left" vertical="center" wrapText="1"/>
      <protection/>
    </xf>
    <xf numFmtId="183" fontId="10" fillId="33" borderId="46" xfId="115" applyNumberFormat="1" applyFont="1" applyFill="1" applyBorder="1" applyAlignment="1">
      <alignment horizontal="left" vertical="center" wrapText="1"/>
      <protection/>
    </xf>
    <xf numFmtId="183" fontId="9" fillId="33" borderId="17" xfId="47" applyNumberFormat="1" applyFont="1" applyFill="1" applyBorder="1" applyAlignment="1">
      <alignment horizontal="left" vertical="center" wrapText="1"/>
    </xf>
    <xf numFmtId="183" fontId="10" fillId="33" borderId="16" xfId="47" applyNumberFormat="1" applyFont="1" applyFill="1" applyBorder="1" applyAlignment="1">
      <alignment horizontal="right" vertical="center" wrapText="1"/>
    </xf>
    <xf numFmtId="0" fontId="10" fillId="33" borderId="23" xfId="115" applyFont="1" applyFill="1" applyBorder="1" applyAlignment="1">
      <alignment horizontal="justify" vertical="center" wrapText="1"/>
      <protection/>
    </xf>
    <xf numFmtId="0" fontId="9" fillId="33" borderId="12" xfId="114" applyFont="1" applyFill="1" applyBorder="1" applyAlignment="1" applyProtection="1">
      <alignment horizontal="left" vertical="top" wrapText="1" readingOrder="1"/>
      <protection locked="0"/>
    </xf>
    <xf numFmtId="0" fontId="9" fillId="33" borderId="11" xfId="114" applyFont="1" applyFill="1" applyBorder="1" applyAlignment="1" applyProtection="1">
      <alignment horizontal="left" vertical="top" wrapText="1" readingOrder="1"/>
      <protection locked="0"/>
    </xf>
    <xf numFmtId="0" fontId="10" fillId="33" borderId="37" xfId="114" applyFont="1" applyFill="1" applyBorder="1" applyAlignment="1" applyProtection="1" quotePrefix="1">
      <alignment vertical="center" wrapText="1" readingOrder="1"/>
      <protection locked="0"/>
    </xf>
    <xf numFmtId="0" fontId="10" fillId="33" borderId="72" xfId="114" applyFont="1" applyFill="1" applyBorder="1" applyAlignment="1" applyProtection="1" quotePrefix="1">
      <alignment vertical="center" readingOrder="1"/>
      <protection locked="0"/>
    </xf>
    <xf numFmtId="191" fontId="10" fillId="33" borderId="22" xfId="114" applyNumberFormat="1" applyFont="1" applyFill="1" applyBorder="1" applyAlignment="1" applyProtection="1" quotePrefix="1">
      <alignment vertical="center" readingOrder="1"/>
      <protection locked="0"/>
    </xf>
    <xf numFmtId="0" fontId="10" fillId="33" borderId="73" xfId="114" applyFont="1" applyFill="1" applyBorder="1" applyAlignment="1" applyProtection="1" quotePrefix="1">
      <alignment vertical="center" readingOrder="1"/>
      <protection locked="0"/>
    </xf>
    <xf numFmtId="0" fontId="10" fillId="33" borderId="23" xfId="114" applyFont="1" applyFill="1" applyBorder="1" applyAlignment="1" applyProtection="1" quotePrefix="1">
      <alignment vertical="center" readingOrder="1"/>
      <protection locked="0"/>
    </xf>
    <xf numFmtId="0" fontId="10" fillId="33" borderId="74" xfId="114" applyFont="1" applyFill="1" applyBorder="1" applyAlignment="1" applyProtection="1" quotePrefix="1">
      <alignment vertical="center" readingOrder="1"/>
      <protection locked="0"/>
    </xf>
    <xf numFmtId="0" fontId="9" fillId="33" borderId="55" xfId="114" applyFont="1" applyFill="1" applyBorder="1" applyAlignment="1" applyProtection="1" quotePrefix="1">
      <alignment vertical="top" wrapText="1" readingOrder="1"/>
      <protection locked="0"/>
    </xf>
    <xf numFmtId="0" fontId="9" fillId="33" borderId="55" xfId="114" applyFont="1" applyFill="1" applyBorder="1" applyAlignment="1" applyProtection="1" quotePrefix="1">
      <alignment vertical="center" wrapText="1" readingOrder="1"/>
      <protection locked="0"/>
    </xf>
    <xf numFmtId="0" fontId="9" fillId="33" borderId="55" xfId="114" applyFont="1" applyFill="1" applyBorder="1" applyAlignment="1" applyProtection="1">
      <alignment vertical="center" wrapText="1"/>
      <protection locked="0"/>
    </xf>
    <xf numFmtId="0" fontId="9" fillId="33" borderId="55" xfId="114" applyFont="1" applyFill="1" applyBorder="1" applyAlignment="1" applyProtection="1">
      <alignment vertical="center" wrapText="1" readingOrder="1"/>
      <protection locked="0"/>
    </xf>
    <xf numFmtId="0" fontId="9" fillId="33" borderId="37" xfId="114" applyFont="1" applyFill="1" applyBorder="1" applyAlignment="1" applyProtection="1">
      <alignment vertical="top" wrapText="1" readingOrder="1"/>
      <protection locked="0"/>
    </xf>
    <xf numFmtId="41" fontId="11" fillId="33" borderId="37" xfId="48" applyFont="1" applyFill="1" applyBorder="1" applyAlignment="1" applyProtection="1">
      <alignment horizontal="right" vertical="center" wrapText="1" readingOrder="1"/>
      <protection locked="0"/>
    </xf>
    <xf numFmtId="0" fontId="9" fillId="33" borderId="75" xfId="114" applyFont="1" applyFill="1" applyBorder="1" applyAlignment="1" applyProtection="1">
      <alignment vertical="center" wrapText="1" readingOrder="1"/>
      <protection locked="0"/>
    </xf>
    <xf numFmtId="0" fontId="9" fillId="33" borderId="64" xfId="114" applyFont="1" applyFill="1" applyBorder="1" applyAlignment="1" applyProtection="1">
      <alignment vertical="center" wrapText="1" readingOrder="1"/>
      <protection locked="0"/>
    </xf>
    <xf numFmtId="0" fontId="9" fillId="33" borderId="64" xfId="114" applyFont="1" applyFill="1" applyBorder="1" applyAlignment="1" applyProtection="1">
      <alignment horizontal="left" vertical="center" wrapText="1" readingOrder="1"/>
      <protection locked="0"/>
    </xf>
    <xf numFmtId="0" fontId="9" fillId="33" borderId="0" xfId="114" applyFont="1" applyFill="1" applyBorder="1" applyAlignment="1" applyProtection="1">
      <alignment vertical="center" wrapText="1" readingOrder="1"/>
      <protection locked="0"/>
    </xf>
    <xf numFmtId="41" fontId="11" fillId="33" borderId="0" xfId="48" applyFont="1" applyFill="1" applyBorder="1" applyAlignment="1" applyProtection="1">
      <alignment vertical="center" wrapText="1" readingOrder="1"/>
      <protection locked="0"/>
    </xf>
    <xf numFmtId="0" fontId="9" fillId="33" borderId="14" xfId="114" applyFont="1" applyFill="1" applyBorder="1" applyAlignment="1" applyProtection="1">
      <alignment vertical="center" wrapText="1" readingOrder="1"/>
      <protection locked="0"/>
    </xf>
    <xf numFmtId="0" fontId="9" fillId="33" borderId="67" xfId="114" applyFont="1" applyFill="1" applyBorder="1" applyAlignment="1" applyProtection="1">
      <alignment vertical="center" wrapText="1" readingOrder="1"/>
      <protection locked="0"/>
    </xf>
    <xf numFmtId="0" fontId="9" fillId="33" borderId="67" xfId="114" applyFont="1" applyFill="1" applyBorder="1" applyAlignment="1" applyProtection="1">
      <alignment horizontal="left" vertical="center" wrapText="1" readingOrder="1"/>
      <protection locked="0"/>
    </xf>
    <xf numFmtId="0" fontId="10" fillId="33" borderId="55" xfId="114" applyFont="1" applyFill="1" applyBorder="1" applyAlignment="1" applyProtection="1" quotePrefix="1">
      <alignment vertical="center" readingOrder="1"/>
      <protection locked="0"/>
    </xf>
    <xf numFmtId="0" fontId="10" fillId="33" borderId="55" xfId="114" applyFont="1" applyFill="1" applyBorder="1" applyAlignment="1" applyProtection="1" quotePrefix="1">
      <alignment vertical="center" wrapText="1" readingOrder="1"/>
      <protection locked="0"/>
    </xf>
    <xf numFmtId="0" fontId="10" fillId="33" borderId="55" xfId="114" applyFont="1" applyFill="1" applyBorder="1" applyAlignment="1" applyProtection="1">
      <alignment vertical="center"/>
      <protection locked="0"/>
    </xf>
    <xf numFmtId="0" fontId="10" fillId="33" borderId="0" xfId="114" applyFont="1" applyFill="1" applyBorder="1" applyAlignment="1" applyProtection="1">
      <alignment vertical="center" wrapText="1"/>
      <protection locked="0"/>
    </xf>
    <xf numFmtId="0" fontId="9" fillId="33" borderId="63" xfId="114" applyFont="1" applyFill="1" applyBorder="1" applyAlignment="1" applyProtection="1">
      <alignment vertical="center" wrapText="1" readingOrder="1"/>
      <protection locked="0"/>
    </xf>
    <xf numFmtId="0" fontId="9" fillId="33" borderId="76" xfId="114" applyFont="1" applyFill="1" applyBorder="1" applyAlignment="1" applyProtection="1">
      <alignment vertical="center" wrapText="1" readingOrder="1"/>
      <protection locked="0"/>
    </xf>
    <xf numFmtId="0" fontId="9" fillId="33" borderId="38" xfId="114" applyFont="1" applyFill="1" applyBorder="1" applyAlignment="1" applyProtection="1">
      <alignment vertical="center" wrapText="1" readingOrder="1"/>
      <protection locked="0"/>
    </xf>
    <xf numFmtId="0" fontId="9" fillId="33" borderId="71" xfId="114" applyFont="1" applyFill="1" applyBorder="1" applyAlignment="1" applyProtection="1">
      <alignment vertical="center" wrapText="1" readingOrder="1"/>
      <protection locked="0"/>
    </xf>
    <xf numFmtId="0" fontId="9" fillId="33" borderId="77" xfId="114" applyFont="1" applyFill="1" applyBorder="1" applyAlignment="1" applyProtection="1">
      <alignment vertical="center" wrapText="1" readingOrder="1"/>
      <protection locked="0"/>
    </xf>
    <xf numFmtId="0" fontId="9" fillId="33" borderId="0" xfId="114" applyFont="1" applyFill="1" applyBorder="1" applyAlignment="1" applyProtection="1">
      <alignment horizontal="left" vertical="center" wrapText="1" readingOrder="1"/>
      <protection locked="0"/>
    </xf>
    <xf numFmtId="0" fontId="9" fillId="33" borderId="78" xfId="114" applyFont="1" applyFill="1" applyBorder="1" applyAlignment="1" applyProtection="1">
      <alignment vertical="center" wrapText="1" readingOrder="1"/>
      <protection locked="0"/>
    </xf>
    <xf numFmtId="0" fontId="9" fillId="33" borderId="23" xfId="114" applyFont="1" applyFill="1" applyBorder="1" applyAlignment="1" applyProtection="1">
      <alignment vertical="center" wrapText="1" readingOrder="1"/>
      <protection locked="0"/>
    </xf>
    <xf numFmtId="41" fontId="9" fillId="33" borderId="78" xfId="48" applyFont="1" applyFill="1" applyBorder="1" applyAlignment="1" applyProtection="1">
      <alignment vertical="center" wrapText="1" readingOrder="1"/>
      <protection locked="0"/>
    </xf>
    <xf numFmtId="0" fontId="9" fillId="33" borderId="79" xfId="114" applyFont="1" applyFill="1" applyBorder="1" applyAlignment="1" applyProtection="1">
      <alignment vertical="center" wrapText="1" readingOrder="1"/>
      <protection locked="0"/>
    </xf>
    <xf numFmtId="0" fontId="9" fillId="33" borderId="71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80" xfId="114" applyFont="1" applyFill="1" applyBorder="1" applyAlignment="1" applyProtection="1">
      <alignment vertical="center" wrapText="1" readingOrder="1"/>
      <protection locked="0"/>
    </xf>
    <xf numFmtId="41" fontId="9" fillId="33" borderId="0" xfId="48" applyFont="1" applyFill="1" applyBorder="1" applyAlignment="1" applyProtection="1">
      <alignment vertical="center" wrapText="1" readingOrder="1"/>
      <protection locked="0"/>
    </xf>
    <xf numFmtId="0" fontId="9" fillId="33" borderId="38" xfId="114" applyFont="1" applyFill="1" applyBorder="1" applyAlignment="1" applyProtection="1">
      <alignment horizontal="left" vertical="center" wrapText="1" readingOrder="1"/>
      <protection locked="0"/>
    </xf>
    <xf numFmtId="0" fontId="10" fillId="33" borderId="79" xfId="114" applyFont="1" applyFill="1" applyBorder="1" applyAlignment="1" applyProtection="1">
      <alignment vertical="center" wrapText="1" readingOrder="1"/>
      <protection locked="0"/>
    </xf>
    <xf numFmtId="0" fontId="10" fillId="33" borderId="33" xfId="0" applyFont="1" applyFill="1" applyBorder="1" applyAlignment="1">
      <alignment vertical="top" wrapText="1"/>
    </xf>
    <xf numFmtId="0" fontId="11" fillId="33" borderId="37" xfId="114" applyFont="1" applyFill="1" applyBorder="1" applyAlignment="1" applyProtection="1">
      <alignment vertical="top" wrapText="1" readingOrder="1"/>
      <protection locked="0"/>
    </xf>
    <xf numFmtId="0" fontId="11" fillId="33" borderId="37" xfId="114" applyFont="1" applyFill="1" applyBorder="1" applyAlignment="1" applyProtection="1">
      <alignment horizontal="left" vertical="top" wrapText="1" readingOrder="1"/>
      <protection locked="0"/>
    </xf>
    <xf numFmtId="0" fontId="9" fillId="33" borderId="33" xfId="0" applyFont="1" applyFill="1" applyBorder="1" applyAlignment="1">
      <alignment horizontal="left" vertical="top" wrapText="1"/>
    </xf>
    <xf numFmtId="0" fontId="9" fillId="33" borderId="24" xfId="114" applyFont="1" applyFill="1" applyBorder="1" applyAlignment="1" applyProtection="1">
      <alignment vertical="center" wrapText="1" readingOrder="1"/>
      <protection locked="0"/>
    </xf>
    <xf numFmtId="0" fontId="9" fillId="33" borderId="68" xfId="114" applyFont="1" applyFill="1" applyBorder="1" applyAlignment="1" applyProtection="1">
      <alignment horizontal="left" vertical="center" wrapText="1" readingOrder="1"/>
      <protection locked="0"/>
    </xf>
    <xf numFmtId="0" fontId="9" fillId="33" borderId="12" xfId="0" applyFont="1" applyFill="1" applyBorder="1" applyAlignment="1">
      <alignment horizontal="left" vertical="top" wrapText="1"/>
    </xf>
    <xf numFmtId="0" fontId="9" fillId="33" borderId="27" xfId="114" applyFont="1" applyFill="1" applyBorder="1" applyAlignment="1" applyProtection="1">
      <alignment vertical="center" wrapText="1" readingOrder="1"/>
      <protection locked="0"/>
    </xf>
    <xf numFmtId="0" fontId="9" fillId="33" borderId="73" xfId="114" applyFont="1" applyFill="1" applyBorder="1" applyAlignment="1" applyProtection="1">
      <alignment vertical="center" wrapText="1" readingOrder="1"/>
      <protection locked="0"/>
    </xf>
    <xf numFmtId="0" fontId="9" fillId="33" borderId="0" xfId="115" applyFont="1" applyFill="1" applyBorder="1" applyAlignment="1">
      <alignment horizontal="center" wrapText="1"/>
      <protection/>
    </xf>
    <xf numFmtId="0" fontId="9" fillId="33" borderId="0" xfId="115" applyFont="1" applyFill="1" applyBorder="1" applyAlignment="1">
      <alignment horizontal="center" vertical="top" wrapText="1"/>
      <protection/>
    </xf>
    <xf numFmtId="0" fontId="9" fillId="33" borderId="0" xfId="115" applyFont="1" applyFill="1" applyBorder="1" applyAlignment="1">
      <alignment horizontal="left" wrapText="1"/>
      <protection/>
    </xf>
    <xf numFmtId="49" fontId="9" fillId="33" borderId="0" xfId="115" applyNumberFormat="1" applyFont="1" applyFill="1" applyBorder="1" applyAlignment="1">
      <alignment horizontal="left" wrapText="1"/>
      <protection/>
    </xf>
    <xf numFmtId="0" fontId="9" fillId="33" borderId="0" xfId="115" applyFont="1" applyFill="1" applyBorder="1" applyAlignment="1" quotePrefix="1">
      <alignment horizontal="center" vertical="center" wrapText="1"/>
      <protection/>
    </xf>
    <xf numFmtId="183" fontId="9" fillId="33" borderId="0" xfId="47" applyNumberFormat="1" applyFont="1" applyFill="1" applyBorder="1" applyAlignment="1">
      <alignment horizontal="left" vertical="top" wrapText="1"/>
    </xf>
    <xf numFmtId="183" fontId="9" fillId="33" borderId="0" xfId="115" applyNumberFormat="1" applyFont="1" applyFill="1" applyBorder="1" applyAlignment="1">
      <alignment horizontal="center" vertical="center"/>
      <protection/>
    </xf>
    <xf numFmtId="0" fontId="9" fillId="33" borderId="0" xfId="115" applyFont="1" applyFill="1" applyBorder="1" applyAlignment="1">
      <alignment horizontal="justify" vertical="top" wrapText="1"/>
      <protection/>
    </xf>
    <xf numFmtId="0" fontId="9" fillId="33" borderId="0" xfId="115" applyFont="1" applyFill="1" applyBorder="1" applyAlignment="1">
      <alignment horizontal="right" vertical="top" wrapText="1"/>
      <protection/>
    </xf>
    <xf numFmtId="0" fontId="9" fillId="33" borderId="0" xfId="115" applyFont="1" applyFill="1" applyBorder="1" applyAlignment="1" quotePrefix="1">
      <alignment horizontal="left" wrapText="1"/>
      <protection/>
    </xf>
    <xf numFmtId="0" fontId="9" fillId="33" borderId="0" xfId="115" applyFont="1" applyFill="1" applyBorder="1" applyAlignment="1">
      <alignment vertical="top" wrapText="1"/>
      <protection/>
    </xf>
    <xf numFmtId="0" fontId="9" fillId="33" borderId="0" xfId="115" applyFont="1" applyFill="1" applyBorder="1" applyAlignment="1">
      <alignment horizontal="right"/>
      <protection/>
    </xf>
    <xf numFmtId="0" fontId="9" fillId="0" borderId="55" xfId="114" applyFont="1" applyFill="1" applyBorder="1" applyAlignment="1" applyProtection="1">
      <alignment vertical="center" readingOrder="1"/>
      <protection locked="0"/>
    </xf>
    <xf numFmtId="0" fontId="9" fillId="0" borderId="11" xfId="114" applyFont="1" applyFill="1" applyBorder="1" applyAlignment="1" applyProtection="1">
      <alignment vertical="center" readingOrder="1"/>
      <protection locked="0"/>
    </xf>
    <xf numFmtId="0" fontId="9" fillId="0" borderId="21" xfId="115" applyFont="1" applyFill="1" applyBorder="1" applyAlignment="1">
      <alignment horizontal="left" vertical="center"/>
      <protection/>
    </xf>
    <xf numFmtId="41" fontId="10" fillId="33" borderId="10" xfId="48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9" fillId="33" borderId="19" xfId="0" applyFont="1" applyFill="1" applyBorder="1" applyAlignment="1" quotePrefix="1">
      <alignment/>
    </xf>
    <xf numFmtId="10" fontId="9" fillId="33" borderId="11" xfId="115" applyNumberFormat="1" applyFont="1" applyFill="1" applyBorder="1" applyAlignment="1">
      <alignment horizontal="left" vertical="center"/>
      <protection/>
    </xf>
    <xf numFmtId="0" fontId="9" fillId="33" borderId="0" xfId="115" applyFont="1" applyFill="1" applyBorder="1" applyAlignment="1" quotePrefix="1">
      <alignment horizontal="left" vertical="center" wrapText="1"/>
      <protection/>
    </xf>
    <xf numFmtId="0" fontId="9" fillId="33" borderId="14" xfId="115" applyFont="1" applyFill="1" applyBorder="1" quotePrefix="1">
      <alignment/>
      <protection/>
    </xf>
    <xf numFmtId="0" fontId="9" fillId="33" borderId="10" xfId="115" applyFont="1" applyFill="1" applyBorder="1" applyAlignment="1">
      <alignment vertical="top" wrapText="1"/>
      <protection/>
    </xf>
    <xf numFmtId="0" fontId="9" fillId="33" borderId="0" xfId="115" applyFont="1" applyFill="1" applyBorder="1" applyAlignment="1" quotePrefix="1">
      <alignment horizontal="left" vertical="top" wrapText="1"/>
      <protection/>
    </xf>
    <xf numFmtId="0" fontId="9" fillId="33" borderId="10" xfId="115" applyFont="1" applyFill="1" applyBorder="1" applyAlignment="1" quotePrefix="1">
      <alignment vertical="top"/>
      <protection/>
    </xf>
    <xf numFmtId="183" fontId="9" fillId="33" borderId="15" xfId="47" applyNumberFormat="1" applyFont="1" applyFill="1" applyBorder="1" applyAlignment="1">
      <alignment horizontal="right" vertical="center" wrapText="1"/>
    </xf>
    <xf numFmtId="183" fontId="9" fillId="33" borderId="13" xfId="47" applyNumberFormat="1" applyFont="1" applyFill="1" applyBorder="1" applyAlignment="1">
      <alignment horizontal="right" vertical="center" wrapText="1"/>
    </xf>
    <xf numFmtId="183" fontId="9" fillId="33" borderId="15" xfId="47" applyNumberFormat="1" applyFont="1" applyFill="1" applyBorder="1" applyAlignment="1">
      <alignment horizontal="center" vertical="center" wrapText="1"/>
    </xf>
    <xf numFmtId="183" fontId="9" fillId="33" borderId="16" xfId="47" applyNumberFormat="1" applyFont="1" applyFill="1" applyBorder="1" applyAlignment="1">
      <alignment horizontal="center" vertical="center" wrapText="1"/>
    </xf>
    <xf numFmtId="183" fontId="9" fillId="33" borderId="13" xfId="47" applyNumberFormat="1" applyFont="1" applyFill="1" applyBorder="1" applyAlignment="1">
      <alignment horizontal="center" vertical="center" wrapText="1"/>
    </xf>
    <xf numFmtId="0" fontId="9" fillId="33" borderId="15" xfId="115" applyFont="1" applyFill="1" applyBorder="1" applyAlignment="1">
      <alignment horizontal="left" vertical="center" wrapText="1"/>
      <protection/>
    </xf>
    <xf numFmtId="0" fontId="9" fillId="33" borderId="16" xfId="115" applyFont="1" applyFill="1" applyBorder="1" applyAlignment="1">
      <alignment horizontal="left" vertical="center" wrapText="1"/>
      <protection/>
    </xf>
    <xf numFmtId="0" fontId="9" fillId="33" borderId="20" xfId="115" applyFont="1" applyFill="1" applyBorder="1" applyAlignment="1">
      <alignment horizontal="center" vertical="center" wrapText="1"/>
      <protection/>
    </xf>
    <xf numFmtId="0" fontId="9" fillId="33" borderId="18" xfId="115" applyFont="1" applyFill="1" applyBorder="1" applyAlignment="1">
      <alignment horizontal="center" vertical="center" wrapText="1"/>
      <protection/>
    </xf>
    <xf numFmtId="0" fontId="9" fillId="33" borderId="21" xfId="115" applyFont="1" applyFill="1" applyBorder="1" applyAlignment="1">
      <alignment horizontal="left" vertical="center" wrapText="1"/>
      <protection/>
    </xf>
    <xf numFmtId="0" fontId="9" fillId="33" borderId="17" xfId="115" applyFont="1" applyFill="1" applyBorder="1" applyAlignment="1">
      <alignment horizontal="left" vertical="center" wrapText="1"/>
      <protection/>
    </xf>
    <xf numFmtId="183" fontId="9" fillId="33" borderId="15" xfId="115" applyNumberFormat="1" applyFont="1" applyFill="1" applyBorder="1" applyAlignment="1">
      <alignment horizontal="center" vertical="center" wrapText="1"/>
      <protection/>
    </xf>
    <xf numFmtId="183" fontId="9" fillId="33" borderId="16" xfId="115" applyNumberFormat="1" applyFont="1" applyFill="1" applyBorder="1" applyAlignment="1">
      <alignment horizontal="center" vertical="center" wrapText="1"/>
      <protection/>
    </xf>
    <xf numFmtId="3" fontId="9" fillId="33" borderId="13" xfId="115" applyNumberFormat="1" applyFont="1" applyFill="1" applyBorder="1" applyAlignment="1">
      <alignment horizontal="right" vertical="center" wrapText="1"/>
      <protection/>
    </xf>
    <xf numFmtId="0" fontId="9" fillId="33" borderId="46" xfId="115" applyFont="1" applyFill="1" applyBorder="1" applyAlignment="1">
      <alignment horizontal="left" vertical="center" wrapText="1"/>
      <protection/>
    </xf>
    <xf numFmtId="183" fontId="9" fillId="33" borderId="12" xfId="47" applyNumberFormat="1" applyFont="1" applyFill="1" applyBorder="1" applyAlignment="1">
      <alignment horizontal="right" vertical="center" wrapText="1"/>
    </xf>
    <xf numFmtId="183" fontId="9" fillId="33" borderId="20" xfId="47" applyNumberFormat="1" applyFont="1" applyFill="1" applyBorder="1" applyAlignment="1">
      <alignment horizontal="right" vertical="center" wrapText="1"/>
    </xf>
    <xf numFmtId="0" fontId="9" fillId="33" borderId="19" xfId="115" applyFont="1" applyFill="1" applyBorder="1" applyAlignment="1">
      <alignment horizontal="center" vertical="center" wrapText="1"/>
      <protection/>
    </xf>
    <xf numFmtId="3" fontId="9" fillId="33" borderId="12" xfId="115" applyNumberFormat="1" applyFont="1" applyFill="1" applyBorder="1" applyAlignment="1">
      <alignment horizontal="right" vertical="center" wrapText="1"/>
      <protection/>
    </xf>
    <xf numFmtId="0" fontId="10" fillId="33" borderId="36" xfId="115" applyFont="1" applyFill="1" applyBorder="1" applyAlignment="1">
      <alignment horizontal="center" wrapText="1"/>
      <protection/>
    </xf>
    <xf numFmtId="0" fontId="10" fillId="33" borderId="50" xfId="115" applyFont="1" applyFill="1" applyBorder="1" applyAlignment="1">
      <alignment horizontal="center" wrapText="1"/>
      <protection/>
    </xf>
    <xf numFmtId="0" fontId="9" fillId="33" borderId="20" xfId="115" applyFont="1" applyFill="1" applyBorder="1" applyAlignment="1" quotePrefix="1">
      <alignment horizontal="left" vertical="center" wrapText="1"/>
      <protection/>
    </xf>
    <xf numFmtId="0" fontId="9" fillId="33" borderId="21" xfId="115" applyFont="1" applyFill="1" applyBorder="1" applyAlignment="1" quotePrefix="1">
      <alignment horizontal="left" vertical="center" wrapText="1"/>
      <protection/>
    </xf>
    <xf numFmtId="0" fontId="9" fillId="33" borderId="46" xfId="115" applyFont="1" applyFill="1" applyBorder="1" applyAlignment="1" quotePrefix="1">
      <alignment horizontal="left" vertical="center" wrapText="1"/>
      <protection/>
    </xf>
    <xf numFmtId="0" fontId="9" fillId="33" borderId="27" xfId="115" applyFont="1" applyFill="1" applyBorder="1" applyAlignment="1">
      <alignment horizontal="center" vertical="center" wrapText="1"/>
      <protection/>
    </xf>
    <xf numFmtId="0" fontId="9" fillId="33" borderId="70" xfId="114" applyFont="1" applyFill="1" applyBorder="1" applyAlignment="1" applyProtection="1">
      <alignment horizontal="left" vertical="center" wrapText="1" readingOrder="1"/>
      <protection locked="0"/>
    </xf>
    <xf numFmtId="0" fontId="9" fillId="33" borderId="46" xfId="114" applyFont="1" applyFill="1" applyBorder="1" applyAlignment="1" applyProtection="1">
      <alignment horizontal="left" vertical="center" wrapText="1" readingOrder="1"/>
      <protection locked="0"/>
    </xf>
    <xf numFmtId="0" fontId="9" fillId="33" borderId="64" xfId="114" applyFont="1" applyFill="1" applyBorder="1" applyAlignment="1" applyProtection="1">
      <alignment horizontal="left" vertical="center" wrapText="1" readingOrder="1"/>
      <protection locked="0"/>
    </xf>
    <xf numFmtId="0" fontId="9" fillId="33" borderId="68" xfId="114" applyFont="1" applyFill="1" applyBorder="1" applyAlignment="1" applyProtection="1">
      <alignment horizontal="left" vertical="center" wrapText="1" readingOrder="1"/>
      <protection locked="0"/>
    </xf>
    <xf numFmtId="0" fontId="9" fillId="33" borderId="15" xfId="115" applyFont="1" applyFill="1" applyBorder="1" applyAlignment="1" quotePrefix="1">
      <alignment horizontal="left" vertical="center" wrapText="1"/>
      <protection/>
    </xf>
    <xf numFmtId="0" fontId="9" fillId="33" borderId="69" xfId="114" applyFont="1" applyFill="1" applyBorder="1" applyAlignment="1" applyProtection="1">
      <alignment horizontal="left" vertical="center" wrapText="1" readingOrder="1"/>
      <protection locked="0"/>
    </xf>
    <xf numFmtId="41" fontId="9" fillId="33" borderId="15" xfId="48" applyFont="1" applyFill="1" applyBorder="1" applyAlignment="1">
      <alignment horizontal="center" vertical="center" wrapText="1"/>
    </xf>
    <xf numFmtId="0" fontId="9" fillId="33" borderId="69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13" xfId="115" applyFont="1" applyFill="1" applyBorder="1" applyAlignment="1">
      <alignment horizontal="left" vertical="center" wrapText="1"/>
      <protection/>
    </xf>
    <xf numFmtId="0" fontId="9" fillId="33" borderId="12" xfId="115" applyFont="1" applyFill="1" applyBorder="1" applyAlignment="1">
      <alignment horizontal="center" vertical="center" wrapText="1"/>
      <protection/>
    </xf>
    <xf numFmtId="0" fontId="9" fillId="33" borderId="15" xfId="115" applyFont="1" applyFill="1" applyBorder="1" applyAlignment="1">
      <alignment horizontal="center" vertical="center" wrapText="1"/>
      <protection/>
    </xf>
    <xf numFmtId="0" fontId="9" fillId="33" borderId="13" xfId="115" applyFont="1" applyFill="1" applyBorder="1" applyAlignment="1">
      <alignment horizontal="center" vertical="center" wrapText="1"/>
      <protection/>
    </xf>
    <xf numFmtId="0" fontId="9" fillId="33" borderId="16" xfId="115" applyFont="1" applyFill="1" applyBorder="1" applyAlignment="1">
      <alignment horizontal="center" vertical="center" wrapText="1"/>
      <protection/>
    </xf>
    <xf numFmtId="0" fontId="10" fillId="33" borderId="15" xfId="115" applyFont="1" applyFill="1" applyBorder="1" applyAlignment="1">
      <alignment horizontal="center" vertical="center" wrapText="1"/>
      <protection/>
    </xf>
    <xf numFmtId="0" fontId="10" fillId="33" borderId="13" xfId="115" applyFont="1" applyFill="1" applyBorder="1" applyAlignment="1">
      <alignment horizontal="center" vertical="center" wrapText="1"/>
      <protection/>
    </xf>
    <xf numFmtId="0" fontId="10" fillId="33" borderId="16" xfId="115" applyFont="1" applyFill="1" applyBorder="1" applyAlignment="1">
      <alignment horizontal="center" vertical="center" wrapText="1"/>
      <protection/>
    </xf>
    <xf numFmtId="49" fontId="9" fillId="33" borderId="15" xfId="115" applyNumberFormat="1" applyFont="1" applyFill="1" applyBorder="1" applyAlignment="1">
      <alignment horizontal="left" vertical="center" wrapText="1"/>
      <protection/>
    </xf>
    <xf numFmtId="49" fontId="9" fillId="33" borderId="13" xfId="115" applyNumberFormat="1" applyFont="1" applyFill="1" applyBorder="1" applyAlignment="1">
      <alignment horizontal="left" vertical="center" wrapText="1"/>
      <protection/>
    </xf>
    <xf numFmtId="0" fontId="9" fillId="33" borderId="11" xfId="115" applyFont="1" applyFill="1" applyBorder="1" applyAlignment="1">
      <alignment horizontal="left" vertical="center" wrapText="1"/>
      <protection/>
    </xf>
    <xf numFmtId="0" fontId="10" fillId="33" borderId="12" xfId="115" applyFont="1" applyFill="1" applyBorder="1" applyAlignment="1">
      <alignment horizontal="center" vertical="center" wrapText="1"/>
      <protection/>
    </xf>
    <xf numFmtId="49" fontId="9" fillId="33" borderId="12" xfId="115" applyNumberFormat="1" applyFont="1" applyFill="1" applyBorder="1" applyAlignment="1">
      <alignment horizontal="left" vertical="center" wrapText="1"/>
      <protection/>
    </xf>
    <xf numFmtId="0" fontId="9" fillId="33" borderId="12" xfId="115" applyFont="1" applyFill="1" applyBorder="1" applyAlignment="1">
      <alignment horizontal="left" vertical="center" wrapText="1"/>
      <protection/>
    </xf>
    <xf numFmtId="49" fontId="9" fillId="33" borderId="15" xfId="115" applyNumberFormat="1" applyFont="1" applyFill="1" applyBorder="1" applyAlignment="1" quotePrefix="1">
      <alignment horizontal="left" vertical="center" wrapText="1"/>
      <protection/>
    </xf>
    <xf numFmtId="0" fontId="9" fillId="33" borderId="15" xfId="115" applyFont="1" applyFill="1" applyBorder="1" applyAlignment="1" quotePrefix="1">
      <alignment horizontal="center" vertical="center" wrapText="1"/>
      <protection/>
    </xf>
    <xf numFmtId="183" fontId="9" fillId="33" borderId="12" xfId="115" applyNumberFormat="1" applyFont="1" applyFill="1" applyBorder="1" applyAlignment="1">
      <alignment horizontal="center" vertical="center" wrapText="1"/>
      <protection/>
    </xf>
    <xf numFmtId="49" fontId="9" fillId="33" borderId="12" xfId="115" applyNumberFormat="1" applyFont="1" applyFill="1" applyBorder="1" applyAlignment="1" quotePrefix="1">
      <alignment horizontal="left" vertical="center" wrapText="1"/>
      <protection/>
    </xf>
    <xf numFmtId="3" fontId="9" fillId="33" borderId="15" xfId="115" applyNumberFormat="1" applyFont="1" applyFill="1" applyBorder="1" applyAlignment="1">
      <alignment horizontal="right" vertical="center" wrapText="1"/>
      <protection/>
    </xf>
    <xf numFmtId="0" fontId="9" fillId="33" borderId="20" xfId="115" applyFont="1" applyFill="1" applyBorder="1" applyAlignment="1">
      <alignment horizontal="left" vertical="center" wrapText="1"/>
      <protection/>
    </xf>
    <xf numFmtId="0" fontId="9" fillId="33" borderId="18" xfId="115" applyFont="1" applyFill="1" applyBorder="1" applyAlignment="1">
      <alignment horizontal="left" vertical="center" wrapText="1"/>
      <protection/>
    </xf>
    <xf numFmtId="0" fontId="10" fillId="33" borderId="48" xfId="115" applyFont="1" applyFill="1" applyBorder="1" applyAlignment="1">
      <alignment horizontal="center" vertical="center" wrapText="1"/>
      <protection/>
    </xf>
    <xf numFmtId="0" fontId="10" fillId="33" borderId="50" xfId="115" applyFont="1" applyFill="1" applyBorder="1" applyAlignment="1">
      <alignment horizontal="center"/>
      <protection/>
    </xf>
    <xf numFmtId="0" fontId="10" fillId="33" borderId="47" xfId="115" applyFont="1" applyFill="1" applyBorder="1" applyAlignment="1">
      <alignment horizontal="center" vertical="center" wrapText="1"/>
      <protection/>
    </xf>
    <xf numFmtId="0" fontId="10" fillId="33" borderId="19" xfId="115" applyFont="1" applyFill="1" applyBorder="1" applyAlignment="1">
      <alignment horizontal="center" vertical="center" wrapText="1"/>
      <protection/>
    </xf>
    <xf numFmtId="183" fontId="9" fillId="0" borderId="15" xfId="47" applyNumberFormat="1" applyFont="1" applyFill="1" applyBorder="1" applyAlignment="1">
      <alignment horizontal="right" vertical="center" wrapText="1"/>
    </xf>
    <xf numFmtId="183" fontId="9" fillId="0" borderId="13" xfId="47" applyNumberFormat="1" applyFont="1" applyFill="1" applyBorder="1" applyAlignment="1">
      <alignment horizontal="right" vertical="center" wrapText="1"/>
    </xf>
    <xf numFmtId="183" fontId="9" fillId="0" borderId="15" xfId="115" applyNumberFormat="1" applyFont="1" applyFill="1" applyBorder="1" applyAlignment="1">
      <alignment horizontal="center" vertical="center" wrapText="1"/>
      <protection/>
    </xf>
    <xf numFmtId="183" fontId="9" fillId="0" borderId="13" xfId="115" applyNumberFormat="1" applyFont="1" applyFill="1" applyBorder="1" applyAlignment="1">
      <alignment horizontal="center" vertical="center" wrapText="1"/>
      <protection/>
    </xf>
    <xf numFmtId="0" fontId="9" fillId="0" borderId="35" xfId="115" applyFont="1" applyFill="1" applyBorder="1" applyAlignment="1">
      <alignment horizontal="left" vertical="center" wrapText="1"/>
      <protection/>
    </xf>
    <xf numFmtId="0" fontId="9" fillId="0" borderId="35" xfId="115" applyFont="1" applyFill="1" applyBorder="1" applyAlignment="1" quotePrefix="1">
      <alignment horizontal="left" vertical="center" wrapText="1"/>
      <protection/>
    </xf>
    <xf numFmtId="183" fontId="9" fillId="0" borderId="15" xfId="47" applyNumberFormat="1" applyFont="1" applyFill="1" applyBorder="1" applyAlignment="1">
      <alignment horizontal="center" vertical="top" wrapText="1"/>
    </xf>
    <xf numFmtId="183" fontId="9" fillId="0" borderId="13" xfId="47" applyNumberFormat="1" applyFont="1" applyFill="1" applyBorder="1" applyAlignment="1">
      <alignment horizontal="center" vertical="top" wrapText="1"/>
    </xf>
    <xf numFmtId="183" fontId="9" fillId="0" borderId="16" xfId="47" applyNumberFormat="1" applyFont="1" applyFill="1" applyBorder="1" applyAlignment="1">
      <alignment horizontal="center" vertical="top" wrapText="1"/>
    </xf>
    <xf numFmtId="183" fontId="9" fillId="0" borderId="15" xfId="47" applyNumberFormat="1" applyFont="1" applyFill="1" applyBorder="1" applyAlignment="1">
      <alignment horizontal="center" vertical="center" wrapText="1"/>
    </xf>
    <xf numFmtId="183" fontId="9" fillId="0" borderId="13" xfId="47" applyNumberFormat="1" applyFont="1" applyFill="1" applyBorder="1" applyAlignment="1">
      <alignment horizontal="center" vertical="center" wrapText="1"/>
    </xf>
    <xf numFmtId="183" fontId="9" fillId="0" borderId="16" xfId="47" applyNumberFormat="1" applyFont="1" applyFill="1" applyBorder="1" applyAlignment="1">
      <alignment horizontal="center" vertical="center" wrapText="1"/>
    </xf>
    <xf numFmtId="183" fontId="9" fillId="33" borderId="15" xfId="47" applyNumberFormat="1" applyFont="1" applyFill="1" applyBorder="1" applyAlignment="1">
      <alignment horizontal="right" vertical="center" wrapText="1"/>
    </xf>
    <xf numFmtId="183" fontId="9" fillId="33" borderId="13" xfId="47" applyNumberFormat="1" applyFont="1" applyFill="1" applyBorder="1" applyAlignment="1">
      <alignment horizontal="right" vertical="center" wrapText="1"/>
    </xf>
    <xf numFmtId="183" fontId="9" fillId="0" borderId="12" xfId="47" applyNumberFormat="1" applyFont="1" applyFill="1" applyBorder="1" applyAlignment="1">
      <alignment horizontal="center" vertical="center" wrapText="1"/>
    </xf>
    <xf numFmtId="183" fontId="9" fillId="33" borderId="12" xfId="47" applyNumberFormat="1" applyFont="1" applyFill="1" applyBorder="1" applyAlignment="1">
      <alignment horizontal="center" vertical="center" wrapText="1"/>
    </xf>
    <xf numFmtId="183" fontId="9" fillId="0" borderId="12" xfId="115" applyNumberFormat="1" applyFont="1" applyFill="1" applyBorder="1" applyAlignment="1">
      <alignment horizontal="center" vertical="center"/>
      <protection/>
    </xf>
    <xf numFmtId="0" fontId="9" fillId="33" borderId="35" xfId="115" applyFont="1" applyFill="1" applyBorder="1" applyAlignment="1">
      <alignment horizontal="left" vertical="center" wrapText="1"/>
      <protection/>
    </xf>
    <xf numFmtId="183" fontId="9" fillId="33" borderId="15" xfId="47" applyNumberFormat="1" applyFont="1" applyFill="1" applyBorder="1" applyAlignment="1">
      <alignment horizontal="center" vertical="center" wrapText="1"/>
    </xf>
    <xf numFmtId="183" fontId="9" fillId="33" borderId="16" xfId="47" applyNumberFormat="1" applyFont="1" applyFill="1" applyBorder="1" applyAlignment="1">
      <alignment horizontal="center" vertical="center" wrapText="1"/>
    </xf>
    <xf numFmtId="183" fontId="9" fillId="0" borderId="15" xfId="115" applyNumberFormat="1" applyFont="1" applyFill="1" applyBorder="1" applyAlignment="1">
      <alignment horizontal="center" vertical="center"/>
      <protection/>
    </xf>
    <xf numFmtId="183" fontId="9" fillId="0" borderId="16" xfId="115" applyNumberFormat="1" applyFont="1" applyFill="1" applyBorder="1" applyAlignment="1">
      <alignment horizontal="center" vertical="center"/>
      <protection/>
    </xf>
    <xf numFmtId="183" fontId="9" fillId="0" borderId="16" xfId="47" applyNumberFormat="1" applyFont="1" applyFill="1" applyBorder="1" applyAlignment="1">
      <alignment horizontal="right" vertical="center" wrapText="1"/>
    </xf>
    <xf numFmtId="183" fontId="9" fillId="33" borderId="16" xfId="47" applyNumberFormat="1" applyFont="1" applyFill="1" applyBorder="1" applyAlignment="1">
      <alignment horizontal="right" vertical="center" wrapText="1"/>
    </xf>
    <xf numFmtId="183" fontId="9" fillId="0" borderId="81" xfId="115" applyNumberFormat="1" applyFont="1" applyFill="1" applyBorder="1" applyAlignment="1">
      <alignment horizontal="center" vertical="center" wrapText="1"/>
      <protection/>
    </xf>
    <xf numFmtId="183" fontId="9" fillId="0" borderId="16" xfId="115" applyNumberFormat="1" applyFont="1" applyFill="1" applyBorder="1" applyAlignment="1">
      <alignment horizontal="center" vertical="center" wrapText="1"/>
      <protection/>
    </xf>
    <xf numFmtId="0" fontId="9" fillId="0" borderId="21" xfId="115" applyFont="1" applyFill="1" applyBorder="1" applyAlignment="1">
      <alignment horizontal="left" vertical="center" wrapText="1"/>
      <protection/>
    </xf>
    <xf numFmtId="0" fontId="9" fillId="0" borderId="17" xfId="115" applyFont="1" applyFill="1" applyBorder="1" applyAlignment="1">
      <alignment horizontal="left" vertical="center" wrapText="1"/>
      <protection/>
    </xf>
    <xf numFmtId="0" fontId="9" fillId="0" borderId="15" xfId="115" applyFont="1" applyFill="1" applyBorder="1" applyAlignment="1">
      <alignment horizontal="center" vertical="center" wrapText="1"/>
      <protection/>
    </xf>
    <xf numFmtId="0" fontId="9" fillId="0" borderId="13" xfId="115" applyFont="1" applyFill="1" applyBorder="1" applyAlignment="1">
      <alignment horizontal="center" vertical="center" wrapText="1"/>
      <protection/>
    </xf>
    <xf numFmtId="0" fontId="9" fillId="0" borderId="16" xfId="115" applyFont="1" applyFill="1" applyBorder="1" applyAlignment="1">
      <alignment horizontal="center" vertical="center" wrapText="1"/>
      <protection/>
    </xf>
    <xf numFmtId="0" fontId="10" fillId="0" borderId="15" xfId="115" applyFont="1" applyFill="1" applyBorder="1" applyAlignment="1">
      <alignment horizontal="center" vertical="center" wrapText="1"/>
      <protection/>
    </xf>
    <xf numFmtId="0" fontId="10" fillId="0" borderId="13" xfId="115" applyFont="1" applyFill="1" applyBorder="1" applyAlignment="1">
      <alignment horizontal="center" vertical="center" wrapText="1"/>
      <protection/>
    </xf>
    <xf numFmtId="0" fontId="10" fillId="0" borderId="16" xfId="115" applyFont="1" applyFill="1" applyBorder="1" applyAlignment="1">
      <alignment horizontal="center" vertical="center" wrapText="1"/>
      <protection/>
    </xf>
    <xf numFmtId="49" fontId="9" fillId="0" borderId="12" xfId="115" applyNumberFormat="1" applyFont="1" applyFill="1" applyBorder="1" applyAlignment="1">
      <alignment horizontal="center" vertical="center" wrapText="1"/>
      <protection/>
    </xf>
    <xf numFmtId="49" fontId="9" fillId="0" borderId="15" xfId="115" applyNumberFormat="1" applyFont="1" applyFill="1" applyBorder="1" applyAlignment="1">
      <alignment horizontal="center" vertical="center" wrapText="1"/>
      <protection/>
    </xf>
    <xf numFmtId="49" fontId="9" fillId="0" borderId="13" xfId="115" applyNumberFormat="1" applyFont="1" applyFill="1" applyBorder="1" applyAlignment="1">
      <alignment horizontal="center" vertical="center" wrapText="1"/>
      <protection/>
    </xf>
    <xf numFmtId="49" fontId="9" fillId="0" borderId="16" xfId="115" applyNumberFormat="1" applyFont="1" applyFill="1" applyBorder="1" applyAlignment="1">
      <alignment horizontal="center" vertical="center" wrapText="1"/>
      <protection/>
    </xf>
    <xf numFmtId="0" fontId="9" fillId="0" borderId="15" xfId="115" applyFont="1" applyFill="1" applyBorder="1" applyAlignment="1">
      <alignment horizontal="left" vertical="center" wrapText="1"/>
      <protection/>
    </xf>
    <xf numFmtId="0" fontId="9" fillId="0" borderId="13" xfId="115" applyFont="1" applyFill="1" applyBorder="1" applyAlignment="1">
      <alignment horizontal="left" vertical="center" wrapText="1"/>
      <protection/>
    </xf>
    <xf numFmtId="0" fontId="9" fillId="0" borderId="16" xfId="115" applyFont="1" applyFill="1" applyBorder="1" applyAlignment="1">
      <alignment horizontal="left" vertical="center" wrapText="1"/>
      <protection/>
    </xf>
    <xf numFmtId="0" fontId="9" fillId="0" borderId="12" xfId="115" applyFont="1" applyFill="1" applyBorder="1" applyAlignment="1">
      <alignment horizontal="center" vertical="center" wrapText="1"/>
      <protection/>
    </xf>
    <xf numFmtId="0" fontId="9" fillId="0" borderId="46" xfId="115" applyFont="1" applyFill="1" applyBorder="1" applyAlignment="1">
      <alignment horizontal="left" vertical="center" wrapText="1"/>
      <protection/>
    </xf>
    <xf numFmtId="183" fontId="9" fillId="33" borderId="13" xfId="47" applyNumberFormat="1" applyFont="1" applyFill="1" applyBorder="1" applyAlignment="1">
      <alignment horizontal="center" vertical="center" wrapText="1"/>
    </xf>
    <xf numFmtId="183" fontId="9" fillId="0" borderId="61" xfId="115" applyNumberFormat="1" applyFont="1" applyFill="1" applyBorder="1" applyAlignment="1">
      <alignment horizontal="center" vertical="center" wrapText="1"/>
      <protection/>
    </xf>
    <xf numFmtId="49" fontId="9" fillId="0" borderId="15" xfId="115" applyNumberFormat="1" applyFont="1" applyFill="1" applyBorder="1" applyAlignment="1" quotePrefix="1">
      <alignment horizontal="center" vertical="center" wrapText="1"/>
      <protection/>
    </xf>
    <xf numFmtId="49" fontId="9" fillId="0" borderId="13" xfId="115" applyNumberFormat="1" applyFont="1" applyFill="1" applyBorder="1" applyAlignment="1" quotePrefix="1">
      <alignment horizontal="center" vertical="center" wrapText="1"/>
      <protection/>
    </xf>
    <xf numFmtId="49" fontId="9" fillId="0" borderId="16" xfId="115" applyNumberFormat="1" applyFont="1" applyFill="1" applyBorder="1" applyAlignment="1" quotePrefix="1">
      <alignment horizontal="center" vertical="center" wrapText="1"/>
      <protection/>
    </xf>
    <xf numFmtId="0" fontId="9" fillId="0" borderId="11" xfId="115" applyFont="1" applyFill="1" applyBorder="1" applyAlignment="1">
      <alignment horizontal="left" vertical="center" wrapText="1"/>
      <protection/>
    </xf>
    <xf numFmtId="0" fontId="9" fillId="33" borderId="15" xfId="115" applyFont="1" applyFill="1" applyBorder="1" applyAlignment="1">
      <alignment horizontal="left" vertical="center" wrapText="1"/>
      <protection/>
    </xf>
    <xf numFmtId="0" fontId="9" fillId="33" borderId="16" xfId="115" applyFont="1" applyFill="1" applyBorder="1" applyAlignment="1">
      <alignment horizontal="left" vertical="center" wrapText="1"/>
      <protection/>
    </xf>
    <xf numFmtId="0" fontId="9" fillId="33" borderId="20" xfId="115" applyFont="1" applyFill="1" applyBorder="1" applyAlignment="1">
      <alignment horizontal="center" vertical="center" wrapText="1"/>
      <protection/>
    </xf>
    <xf numFmtId="0" fontId="9" fillId="33" borderId="18" xfId="115" applyFont="1" applyFill="1" applyBorder="1" applyAlignment="1">
      <alignment horizontal="center" vertical="center" wrapText="1"/>
      <protection/>
    </xf>
    <xf numFmtId="0" fontId="9" fillId="33" borderId="21" xfId="115" applyFont="1" applyFill="1" applyBorder="1" applyAlignment="1">
      <alignment horizontal="left" vertical="center" wrapText="1"/>
      <protection/>
    </xf>
    <xf numFmtId="0" fontId="9" fillId="33" borderId="17" xfId="115" applyFont="1" applyFill="1" applyBorder="1" applyAlignment="1">
      <alignment horizontal="left" vertical="center" wrapText="1"/>
      <protection/>
    </xf>
    <xf numFmtId="183" fontId="9" fillId="33" borderId="15" xfId="115" applyNumberFormat="1" applyFont="1" applyFill="1" applyBorder="1" applyAlignment="1">
      <alignment horizontal="center" vertical="center" wrapText="1"/>
      <protection/>
    </xf>
    <xf numFmtId="183" fontId="9" fillId="33" borderId="16" xfId="115" applyNumberFormat="1" applyFont="1" applyFill="1" applyBorder="1" applyAlignment="1">
      <alignment horizontal="center" vertical="center" wrapText="1"/>
      <protection/>
    </xf>
    <xf numFmtId="0" fontId="10" fillId="0" borderId="15" xfId="115" applyFont="1" applyFill="1" applyBorder="1" applyAlignment="1" quotePrefix="1">
      <alignment horizontal="center" vertical="center" wrapText="1"/>
      <protection/>
    </xf>
    <xf numFmtId="0" fontId="10" fillId="0" borderId="13" xfId="115" applyFont="1" applyFill="1" applyBorder="1" applyAlignment="1" quotePrefix="1">
      <alignment horizontal="center" vertical="center" wrapText="1"/>
      <protection/>
    </xf>
    <xf numFmtId="0" fontId="10" fillId="0" borderId="16" xfId="115" applyFont="1" applyFill="1" applyBorder="1" applyAlignment="1" quotePrefix="1">
      <alignment horizontal="center" vertical="center" wrapText="1"/>
      <protection/>
    </xf>
    <xf numFmtId="49" fontId="10" fillId="0" borderId="15" xfId="115" applyNumberFormat="1" applyFont="1" applyFill="1" applyBorder="1" applyAlignment="1">
      <alignment horizontal="center" vertical="center" wrapText="1"/>
      <protection/>
    </xf>
    <xf numFmtId="49" fontId="10" fillId="0" borderId="13" xfId="115" applyNumberFormat="1" applyFont="1" applyFill="1" applyBorder="1" applyAlignment="1">
      <alignment horizontal="center" vertical="center" wrapText="1"/>
      <protection/>
    </xf>
    <xf numFmtId="49" fontId="10" fillId="0" borderId="16" xfId="115" applyNumberFormat="1" applyFont="1" applyFill="1" applyBorder="1" applyAlignment="1">
      <alignment horizontal="center" vertical="center" wrapText="1"/>
      <protection/>
    </xf>
    <xf numFmtId="3" fontId="9" fillId="0" borderId="15" xfId="115" applyNumberFormat="1" applyFont="1" applyFill="1" applyBorder="1" applyAlignment="1">
      <alignment horizontal="center" vertical="center" wrapText="1"/>
      <protection/>
    </xf>
    <xf numFmtId="3" fontId="9" fillId="0" borderId="16" xfId="115" applyNumberFormat="1" applyFont="1" applyFill="1" applyBorder="1" applyAlignment="1">
      <alignment horizontal="center" vertical="center" wrapText="1"/>
      <protection/>
    </xf>
    <xf numFmtId="3" fontId="9" fillId="0" borderId="13" xfId="115" applyNumberFormat="1" applyFont="1" applyFill="1" applyBorder="1" applyAlignment="1">
      <alignment horizontal="right" vertical="center" wrapText="1"/>
      <protection/>
    </xf>
    <xf numFmtId="3" fontId="9" fillId="0" borderId="16" xfId="115" applyNumberFormat="1" applyFont="1" applyFill="1" applyBorder="1" applyAlignment="1">
      <alignment horizontal="right" vertical="center" wrapText="1"/>
      <protection/>
    </xf>
    <xf numFmtId="49" fontId="9" fillId="0" borderId="15" xfId="115" applyNumberFormat="1" applyFont="1" applyFill="1" applyBorder="1" applyAlignment="1">
      <alignment horizontal="left" vertical="center" wrapText="1"/>
      <protection/>
    </xf>
    <xf numFmtId="49" fontId="9" fillId="0" borderId="13" xfId="115" applyNumberFormat="1" applyFont="1" applyFill="1" applyBorder="1" applyAlignment="1">
      <alignment horizontal="left" vertical="center" wrapText="1"/>
      <protection/>
    </xf>
    <xf numFmtId="49" fontId="9" fillId="0" borderId="16" xfId="115" applyNumberFormat="1" applyFont="1" applyFill="1" applyBorder="1" applyAlignment="1">
      <alignment horizontal="left" vertical="center" wrapText="1"/>
      <protection/>
    </xf>
    <xf numFmtId="3" fontId="9" fillId="33" borderId="13" xfId="115" applyNumberFormat="1" applyFont="1" applyFill="1" applyBorder="1" applyAlignment="1">
      <alignment horizontal="right" vertical="center" wrapText="1"/>
      <protection/>
    </xf>
    <xf numFmtId="3" fontId="9" fillId="33" borderId="16" xfId="115" applyNumberFormat="1" applyFont="1" applyFill="1" applyBorder="1" applyAlignment="1">
      <alignment horizontal="right" vertical="center" wrapText="1"/>
      <protection/>
    </xf>
    <xf numFmtId="3" fontId="9" fillId="0" borderId="15" xfId="115" applyNumberFormat="1" applyFont="1" applyFill="1" applyBorder="1" applyAlignment="1">
      <alignment horizontal="right" vertical="center" wrapText="1"/>
      <protection/>
    </xf>
    <xf numFmtId="0" fontId="9" fillId="33" borderId="46" xfId="115" applyFont="1" applyFill="1" applyBorder="1" applyAlignment="1">
      <alignment horizontal="left" vertical="center" wrapText="1"/>
      <protection/>
    </xf>
    <xf numFmtId="183" fontId="10" fillId="0" borderId="21" xfId="115" applyNumberFormat="1" applyFont="1" applyFill="1" applyBorder="1" applyAlignment="1">
      <alignment horizontal="center" vertical="center" wrapText="1"/>
      <protection/>
    </xf>
    <xf numFmtId="183" fontId="10" fillId="0" borderId="17" xfId="115" applyNumberFormat="1" applyFont="1" applyFill="1" applyBorder="1" applyAlignment="1">
      <alignment horizontal="center" vertical="center" wrapText="1"/>
      <protection/>
    </xf>
    <xf numFmtId="183" fontId="10" fillId="0" borderId="15" xfId="47" applyNumberFormat="1" applyFont="1" applyFill="1" applyBorder="1" applyAlignment="1">
      <alignment horizontal="center" vertical="center" wrapText="1"/>
    </xf>
    <xf numFmtId="183" fontId="10" fillId="0" borderId="16" xfId="47" applyNumberFormat="1" applyFont="1" applyFill="1" applyBorder="1" applyAlignment="1">
      <alignment horizontal="center" vertical="center" wrapText="1"/>
    </xf>
    <xf numFmtId="183" fontId="10" fillId="33" borderId="20" xfId="47" applyNumberFormat="1" applyFont="1" applyFill="1" applyBorder="1" applyAlignment="1">
      <alignment horizontal="center" vertical="center" wrapText="1"/>
    </xf>
    <xf numFmtId="183" fontId="10" fillId="33" borderId="18" xfId="47" applyNumberFormat="1" applyFont="1" applyFill="1" applyBorder="1" applyAlignment="1">
      <alignment horizontal="center" vertical="center" wrapText="1"/>
    </xf>
    <xf numFmtId="183" fontId="10" fillId="0" borderId="21" xfId="47" applyNumberFormat="1" applyFont="1" applyFill="1" applyBorder="1" applyAlignment="1">
      <alignment horizontal="center" vertical="center" wrapText="1"/>
    </xf>
    <xf numFmtId="183" fontId="10" fillId="0" borderId="17" xfId="47" applyNumberFormat="1" applyFont="1" applyFill="1" applyBorder="1" applyAlignment="1">
      <alignment horizontal="center" vertical="center" wrapText="1"/>
    </xf>
    <xf numFmtId="183" fontId="10" fillId="0" borderId="20" xfId="47" applyNumberFormat="1" applyFont="1" applyFill="1" applyBorder="1" applyAlignment="1">
      <alignment horizontal="center" vertical="center" wrapText="1"/>
    </xf>
    <xf numFmtId="183" fontId="10" fillId="0" borderId="18" xfId="47" applyNumberFormat="1" applyFont="1" applyFill="1" applyBorder="1" applyAlignment="1">
      <alignment horizontal="center" vertical="center" wrapText="1"/>
    </xf>
    <xf numFmtId="0" fontId="10" fillId="0" borderId="21" xfId="115" applyFont="1" applyFill="1" applyBorder="1" applyAlignment="1">
      <alignment horizontal="center" vertical="center" wrapText="1"/>
      <protection/>
    </xf>
    <xf numFmtId="0" fontId="10" fillId="0" borderId="17" xfId="115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1" fontId="9" fillId="0" borderId="20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183" fontId="9" fillId="0" borderId="13" xfId="47" applyNumberFormat="1" applyFont="1" applyBorder="1" applyAlignment="1">
      <alignment vertical="center" wrapText="1"/>
    </xf>
    <xf numFmtId="183" fontId="9" fillId="0" borderId="16" xfId="47" applyNumberFormat="1" applyFont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0" borderId="21" xfId="115" applyFont="1" applyFill="1" applyBorder="1" applyAlignment="1" quotePrefix="1">
      <alignment horizontal="left" vertical="center" wrapText="1"/>
      <protection/>
    </xf>
    <xf numFmtId="0" fontId="9" fillId="0" borderId="46" xfId="115" applyFont="1" applyFill="1" applyBorder="1" applyAlignment="1" quotePrefix="1">
      <alignment horizontal="left" vertical="center" wrapText="1"/>
      <protection/>
    </xf>
    <xf numFmtId="0" fontId="9" fillId="0" borderId="17" xfId="115" applyFont="1" applyFill="1" applyBorder="1" applyAlignment="1" quotePrefix="1">
      <alignment horizontal="left" vertical="center" wrapText="1"/>
      <protection/>
    </xf>
    <xf numFmtId="183" fontId="9" fillId="0" borderId="12" xfId="115" applyNumberFormat="1" applyFont="1" applyFill="1" applyBorder="1" applyAlignment="1">
      <alignment horizontal="center" vertical="center" wrapText="1"/>
      <protection/>
    </xf>
    <xf numFmtId="183" fontId="9" fillId="0" borderId="12" xfId="47" applyNumberFormat="1" applyFont="1" applyFill="1" applyBorder="1" applyAlignment="1">
      <alignment horizontal="right" vertical="center" wrapText="1"/>
    </xf>
    <xf numFmtId="183" fontId="9" fillId="33" borderId="12" xfId="47" applyNumberFormat="1" applyFont="1" applyFill="1" applyBorder="1" applyAlignment="1">
      <alignment horizontal="right" vertical="center" wrapText="1"/>
    </xf>
    <xf numFmtId="0" fontId="10" fillId="0" borderId="12" xfId="115" applyFont="1" applyFill="1" applyBorder="1" applyAlignment="1">
      <alignment horizontal="center" vertical="center" wrapText="1"/>
      <protection/>
    </xf>
    <xf numFmtId="0" fontId="9" fillId="0" borderId="12" xfId="115" applyFont="1" applyFill="1" applyBorder="1" applyAlignment="1">
      <alignment horizontal="left" vertical="center" wrapText="1"/>
      <protection/>
    </xf>
    <xf numFmtId="183" fontId="9" fillId="0" borderId="14" xfId="47" applyNumberFormat="1" applyFont="1" applyFill="1" applyBorder="1" applyAlignment="1">
      <alignment horizontal="right" vertical="center" wrapText="1"/>
    </xf>
    <xf numFmtId="183" fontId="9" fillId="0" borderId="20" xfId="47" applyNumberFormat="1" applyFont="1" applyFill="1" applyBorder="1" applyAlignment="1">
      <alignment horizontal="right" vertical="center" wrapText="1"/>
    </xf>
    <xf numFmtId="183" fontId="9" fillId="0" borderId="18" xfId="47" applyNumberFormat="1" applyFont="1" applyFill="1" applyBorder="1" applyAlignment="1">
      <alignment horizontal="right" vertical="center" wrapText="1"/>
    </xf>
    <xf numFmtId="183" fontId="9" fillId="33" borderId="20" xfId="47" applyNumberFormat="1" applyFont="1" applyFill="1" applyBorder="1" applyAlignment="1">
      <alignment horizontal="right" vertical="center" wrapText="1"/>
    </xf>
    <xf numFmtId="183" fontId="9" fillId="33" borderId="15" xfId="47" applyNumberFormat="1" applyFont="1" applyFill="1" applyBorder="1" applyAlignment="1">
      <alignment horizontal="left" vertical="center" wrapText="1"/>
    </xf>
    <xf numFmtId="183" fontId="9" fillId="33" borderId="13" xfId="47" applyNumberFormat="1" applyFont="1" applyFill="1" applyBorder="1" applyAlignment="1">
      <alignment horizontal="left" vertical="center" wrapText="1"/>
    </xf>
    <xf numFmtId="183" fontId="9" fillId="33" borderId="16" xfId="47" applyNumberFormat="1" applyFont="1" applyFill="1" applyBorder="1" applyAlignment="1">
      <alignment horizontal="left" vertical="center" wrapText="1"/>
    </xf>
    <xf numFmtId="0" fontId="9" fillId="33" borderId="19" xfId="115" applyFont="1" applyFill="1" applyBorder="1" applyAlignment="1">
      <alignment horizontal="center" vertical="center" wrapText="1"/>
      <protection/>
    </xf>
    <xf numFmtId="0" fontId="9" fillId="0" borderId="19" xfId="115" applyFont="1" applyFill="1" applyBorder="1" applyAlignment="1">
      <alignment horizontal="center" vertical="center" wrapText="1"/>
      <protection/>
    </xf>
    <xf numFmtId="0" fontId="9" fillId="0" borderId="18" xfId="115" applyFont="1" applyFill="1" applyBorder="1" applyAlignment="1">
      <alignment horizontal="center" vertical="center" wrapText="1"/>
      <protection/>
    </xf>
    <xf numFmtId="183" fontId="9" fillId="33" borderId="13" xfId="115" applyNumberFormat="1" applyFont="1" applyFill="1" applyBorder="1" applyAlignment="1">
      <alignment horizontal="center" vertical="center" wrapText="1"/>
      <protection/>
    </xf>
    <xf numFmtId="183" fontId="9" fillId="0" borderId="15" xfId="115" applyNumberFormat="1" applyFont="1" applyFill="1" applyBorder="1" applyAlignment="1">
      <alignment horizontal="left" vertical="center" wrapText="1"/>
      <protection/>
    </xf>
    <xf numFmtId="183" fontId="9" fillId="0" borderId="13" xfId="115" applyNumberFormat="1" applyFont="1" applyFill="1" applyBorder="1" applyAlignment="1">
      <alignment horizontal="left" vertical="center" wrapText="1"/>
      <protection/>
    </xf>
    <xf numFmtId="183" fontId="9" fillId="0" borderId="16" xfId="115" applyNumberFormat="1" applyFont="1" applyFill="1" applyBorder="1" applyAlignment="1">
      <alignment horizontal="left" vertical="center" wrapText="1"/>
      <protection/>
    </xf>
    <xf numFmtId="0" fontId="9" fillId="0" borderId="15" xfId="115" applyFont="1" applyFill="1" applyBorder="1" applyAlignment="1" quotePrefix="1">
      <alignment horizontal="center" vertical="center" wrapText="1"/>
      <protection/>
    </xf>
    <xf numFmtId="0" fontId="9" fillId="0" borderId="13" xfId="115" applyFont="1" applyFill="1" applyBorder="1" applyAlignment="1" quotePrefix="1">
      <alignment horizontal="center" vertical="center" wrapText="1"/>
      <protection/>
    </xf>
    <xf numFmtId="0" fontId="10" fillId="0" borderId="15" xfId="115" applyFont="1" applyFill="1" applyBorder="1" applyAlignment="1">
      <alignment horizontal="left" vertical="center" wrapText="1"/>
      <protection/>
    </xf>
    <xf numFmtId="0" fontId="10" fillId="0" borderId="13" xfId="115" applyFont="1" applyFill="1" applyBorder="1" applyAlignment="1">
      <alignment horizontal="left" vertical="center" wrapText="1"/>
      <protection/>
    </xf>
    <xf numFmtId="0" fontId="10" fillId="0" borderId="16" xfId="115" applyFont="1" applyFill="1" applyBorder="1" applyAlignment="1">
      <alignment horizontal="left" vertical="center" wrapText="1"/>
      <protection/>
    </xf>
    <xf numFmtId="3" fontId="9" fillId="33" borderId="12" xfId="115" applyNumberFormat="1" applyFont="1" applyFill="1" applyBorder="1" applyAlignment="1">
      <alignment horizontal="right" vertical="center" wrapText="1"/>
      <protection/>
    </xf>
    <xf numFmtId="3" fontId="9" fillId="0" borderId="12" xfId="115" applyNumberFormat="1" applyFont="1" applyFill="1" applyBorder="1" applyAlignment="1">
      <alignment horizontal="right" vertical="center" wrapText="1"/>
      <protection/>
    </xf>
    <xf numFmtId="0" fontId="10" fillId="0" borderId="36" xfId="115" applyFont="1" applyFill="1" applyBorder="1" applyAlignment="1">
      <alignment horizontal="center" vertical="top" wrapText="1"/>
      <protection/>
    </xf>
    <xf numFmtId="0" fontId="10" fillId="0" borderId="50" xfId="115" applyFont="1" applyFill="1" applyBorder="1" applyAlignment="1">
      <alignment horizontal="center" vertical="top" wrapText="1"/>
      <protection/>
    </xf>
    <xf numFmtId="0" fontId="10" fillId="33" borderId="36" xfId="115" applyFont="1" applyFill="1" applyBorder="1" applyAlignment="1">
      <alignment horizontal="center" wrapText="1"/>
      <protection/>
    </xf>
    <xf numFmtId="0" fontId="10" fillId="33" borderId="50" xfId="115" applyFont="1" applyFill="1" applyBorder="1" applyAlignment="1">
      <alignment horizontal="center" wrapText="1"/>
      <protection/>
    </xf>
    <xf numFmtId="0" fontId="10" fillId="0" borderId="36" xfId="115" applyFont="1" applyFill="1" applyBorder="1" applyAlignment="1">
      <alignment horizontal="center" wrapText="1"/>
      <protection/>
    </xf>
    <xf numFmtId="0" fontId="10" fillId="0" borderId="50" xfId="115" applyFont="1" applyFill="1" applyBorder="1" applyAlignment="1">
      <alignment horizontal="center" wrapText="1"/>
      <protection/>
    </xf>
    <xf numFmtId="0" fontId="9" fillId="0" borderId="36" xfId="115" applyFont="1" applyFill="1" applyBorder="1" applyAlignment="1">
      <alignment horizontal="center" wrapText="1"/>
      <protection/>
    </xf>
    <xf numFmtId="0" fontId="9" fillId="0" borderId="50" xfId="115" applyFont="1" applyFill="1" applyBorder="1" applyAlignment="1">
      <alignment horizontal="center" wrapText="1"/>
      <protection/>
    </xf>
    <xf numFmtId="0" fontId="10" fillId="33" borderId="36" xfId="115" applyFont="1" applyFill="1" applyBorder="1" applyAlignment="1">
      <alignment horizontal="center" vertical="center" wrapText="1"/>
      <protection/>
    </xf>
    <xf numFmtId="0" fontId="10" fillId="33" borderId="50" xfId="115" applyFont="1" applyFill="1" applyBorder="1" applyAlignment="1">
      <alignment horizontal="center" vertical="center" wrapText="1"/>
      <protection/>
    </xf>
    <xf numFmtId="0" fontId="10" fillId="0" borderId="36" xfId="115" applyFont="1" applyFill="1" applyBorder="1" applyAlignment="1">
      <alignment horizontal="center" vertical="center" wrapText="1"/>
      <protection/>
    </xf>
    <xf numFmtId="0" fontId="10" fillId="0" borderId="50" xfId="115" applyFont="1" applyFill="1" applyBorder="1" applyAlignment="1">
      <alignment horizontal="center" vertical="center" wrapText="1"/>
      <protection/>
    </xf>
    <xf numFmtId="0" fontId="10" fillId="0" borderId="48" xfId="115" applyFont="1" applyFill="1" applyBorder="1" applyAlignment="1">
      <alignment horizontal="center" vertical="center" wrapText="1"/>
      <protection/>
    </xf>
    <xf numFmtId="0" fontId="10" fillId="0" borderId="49" xfId="115" applyFont="1" applyFill="1" applyBorder="1" applyAlignment="1">
      <alignment horizontal="center" vertical="center" wrapText="1"/>
      <protection/>
    </xf>
    <xf numFmtId="0" fontId="10" fillId="0" borderId="36" xfId="115" applyFont="1" applyFill="1" applyBorder="1" applyAlignment="1">
      <alignment horizontal="center"/>
      <protection/>
    </xf>
    <xf numFmtId="0" fontId="10" fillId="0" borderId="50" xfId="115" applyFont="1" applyFill="1" applyBorder="1" applyAlignment="1">
      <alignment horizontal="center"/>
      <protection/>
    </xf>
    <xf numFmtId="0" fontId="10" fillId="0" borderId="62" xfId="115" applyFont="1" applyFill="1" applyBorder="1" applyAlignment="1">
      <alignment horizontal="center" wrapText="1"/>
      <protection/>
    </xf>
    <xf numFmtId="0" fontId="10" fillId="0" borderId="47" xfId="115" applyFont="1" applyFill="1" applyBorder="1" applyAlignment="1">
      <alignment horizontal="center" vertical="center" wrapText="1"/>
      <protection/>
    </xf>
    <xf numFmtId="0" fontId="10" fillId="0" borderId="59" xfId="115" applyFont="1" applyFill="1" applyBorder="1" applyAlignment="1">
      <alignment horizontal="center" vertical="center" wrapText="1"/>
      <protection/>
    </xf>
    <xf numFmtId="0" fontId="10" fillId="0" borderId="60" xfId="115" applyFont="1" applyFill="1" applyBorder="1" applyAlignment="1">
      <alignment horizontal="center" vertical="center" wrapText="1"/>
      <protection/>
    </xf>
    <xf numFmtId="0" fontId="10" fillId="0" borderId="26" xfId="115" applyFont="1" applyFill="1" applyBorder="1" applyAlignment="1">
      <alignment horizontal="center" vertical="center" wrapText="1"/>
      <protection/>
    </xf>
    <xf numFmtId="0" fontId="10" fillId="0" borderId="81" xfId="115" applyFont="1" applyFill="1" applyBorder="1" applyAlignment="1">
      <alignment horizontal="center" vertical="center" wrapText="1"/>
      <protection/>
    </xf>
    <xf numFmtId="0" fontId="10" fillId="0" borderId="61" xfId="115" applyFont="1" applyFill="1" applyBorder="1" applyAlignment="1">
      <alignment horizontal="center" vertical="center" wrapText="1"/>
      <protection/>
    </xf>
    <xf numFmtId="0" fontId="10" fillId="0" borderId="19" xfId="115" applyFont="1" applyFill="1" applyBorder="1" applyAlignment="1">
      <alignment horizontal="center" vertical="center" wrapText="1"/>
      <protection/>
    </xf>
    <xf numFmtId="0" fontId="10" fillId="0" borderId="46" xfId="115" applyFont="1" applyFill="1" applyBorder="1" applyAlignment="1">
      <alignment horizontal="center" vertical="center" wrapText="1"/>
      <protection/>
    </xf>
    <xf numFmtId="0" fontId="9" fillId="0" borderId="62" xfId="0" applyFont="1" applyBorder="1" applyAlignment="1">
      <alignment/>
    </xf>
    <xf numFmtId="0" fontId="9" fillId="0" borderId="50" xfId="0" applyFont="1" applyBorder="1" applyAlignment="1">
      <alignment/>
    </xf>
    <xf numFmtId="0" fontId="10" fillId="0" borderId="62" xfId="115" applyFont="1" applyFill="1" applyBorder="1" applyAlignment="1">
      <alignment horizontal="center" vertical="center" wrapText="1"/>
      <protection/>
    </xf>
    <xf numFmtId="0" fontId="10" fillId="33" borderId="62" xfId="115" applyFont="1" applyFill="1" applyBorder="1" applyAlignment="1">
      <alignment horizontal="center" vertical="center" wrapText="1"/>
      <protection/>
    </xf>
    <xf numFmtId="0" fontId="12" fillId="0" borderId="0" xfId="115" applyFont="1" applyFill="1" applyBorder="1" applyAlignment="1">
      <alignment horizontal="left"/>
      <protection/>
    </xf>
    <xf numFmtId="0" fontId="10" fillId="0" borderId="0" xfId="115" applyFont="1" applyFill="1" applyBorder="1" applyAlignment="1">
      <alignment horizontal="center"/>
      <protection/>
    </xf>
    <xf numFmtId="0" fontId="10" fillId="0" borderId="47" xfId="115" applyFont="1" applyFill="1" applyBorder="1" applyAlignment="1">
      <alignment horizontal="center" vertical="center"/>
      <protection/>
    </xf>
    <xf numFmtId="0" fontId="10" fillId="0" borderId="60" xfId="115" applyFont="1" applyFill="1" applyBorder="1" applyAlignment="1">
      <alignment horizontal="center" vertical="center"/>
      <protection/>
    </xf>
    <xf numFmtId="0" fontId="10" fillId="0" borderId="19" xfId="115" applyFont="1" applyFill="1" applyBorder="1" applyAlignment="1">
      <alignment horizontal="center" vertical="center"/>
      <protection/>
    </xf>
    <xf numFmtId="0" fontId="10" fillId="0" borderId="46" xfId="115" applyFont="1" applyFill="1" applyBorder="1" applyAlignment="1">
      <alignment horizontal="center" vertical="center"/>
      <protection/>
    </xf>
    <xf numFmtId="0" fontId="10" fillId="0" borderId="48" xfId="115" applyFont="1" applyFill="1" applyBorder="1" applyAlignment="1">
      <alignment horizontal="center" vertical="center"/>
      <protection/>
    </xf>
    <xf numFmtId="0" fontId="10" fillId="0" borderId="49" xfId="115" applyFont="1" applyFill="1" applyBorder="1" applyAlignment="1">
      <alignment horizontal="center" vertical="center"/>
      <protection/>
    </xf>
    <xf numFmtId="0" fontId="10" fillId="0" borderId="59" xfId="115" applyFont="1" applyFill="1" applyBorder="1" applyAlignment="1">
      <alignment horizontal="center" vertical="center"/>
      <protection/>
    </xf>
    <xf numFmtId="0" fontId="10" fillId="0" borderId="0" xfId="115" applyFont="1" applyFill="1" applyBorder="1" applyAlignment="1">
      <alignment horizontal="center" vertical="center"/>
      <protection/>
    </xf>
    <xf numFmtId="0" fontId="10" fillId="0" borderId="26" xfId="115" applyFont="1" applyFill="1" applyBorder="1" applyAlignment="1">
      <alignment horizontal="center" vertical="center"/>
      <protection/>
    </xf>
    <xf numFmtId="0" fontId="9" fillId="33" borderId="20" xfId="115" applyFont="1" applyFill="1" applyBorder="1" applyAlignment="1" quotePrefix="1">
      <alignment horizontal="left" vertical="center" wrapText="1"/>
      <protection/>
    </xf>
    <xf numFmtId="0" fontId="9" fillId="33" borderId="21" xfId="115" applyFont="1" applyFill="1" applyBorder="1" applyAlignment="1" quotePrefix="1">
      <alignment horizontal="left" vertical="center" wrapText="1"/>
      <protection/>
    </xf>
    <xf numFmtId="0" fontId="9" fillId="33" borderId="19" xfId="115" applyFont="1" applyFill="1" applyBorder="1" applyAlignment="1" quotePrefix="1">
      <alignment horizontal="left" vertical="center" wrapText="1"/>
      <protection/>
    </xf>
    <xf numFmtId="0" fontId="9" fillId="33" borderId="46" xfId="115" applyFont="1" applyFill="1" applyBorder="1" applyAlignment="1" quotePrefix="1">
      <alignment horizontal="left" vertical="center" wrapText="1"/>
      <protection/>
    </xf>
    <xf numFmtId="0" fontId="9" fillId="33" borderId="18" xfId="115" applyFont="1" applyFill="1" applyBorder="1" applyAlignment="1" quotePrefix="1">
      <alignment horizontal="left" vertical="center" wrapText="1"/>
      <protection/>
    </xf>
    <xf numFmtId="0" fontId="9" fillId="33" borderId="17" xfId="115" applyFont="1" applyFill="1" applyBorder="1" applyAlignment="1" quotePrefix="1">
      <alignment horizontal="left" vertical="center" wrapText="1"/>
      <protection/>
    </xf>
    <xf numFmtId="41" fontId="9" fillId="33" borderId="64" xfId="48" applyFont="1" applyFill="1" applyBorder="1" applyAlignment="1" applyProtection="1">
      <alignment horizontal="center" vertical="center" wrapText="1" readingOrder="1"/>
      <protection locked="0"/>
    </xf>
    <xf numFmtId="41" fontId="9" fillId="33" borderId="66" xfId="48" applyFont="1" applyFill="1" applyBorder="1" applyAlignment="1" applyProtection="1">
      <alignment horizontal="center" vertical="center" wrapText="1" readingOrder="1"/>
      <protection locked="0"/>
    </xf>
    <xf numFmtId="41" fontId="9" fillId="33" borderId="68" xfId="48" applyFont="1" applyFill="1" applyBorder="1" applyAlignment="1" applyProtection="1">
      <alignment horizontal="center" vertical="center" wrapText="1" readingOrder="1"/>
      <protection locked="0"/>
    </xf>
    <xf numFmtId="41" fontId="9" fillId="33" borderId="69" xfId="48" applyFont="1" applyFill="1" applyBorder="1" applyAlignment="1" applyProtection="1">
      <alignment horizontal="center" vertical="center" wrapText="1" readingOrder="1"/>
      <protection locked="0"/>
    </xf>
    <xf numFmtId="41" fontId="9" fillId="33" borderId="80" xfId="48" applyFont="1" applyFill="1" applyBorder="1" applyAlignment="1" applyProtection="1">
      <alignment horizontal="center" vertical="center" wrapText="1" readingOrder="1"/>
      <protection locked="0"/>
    </xf>
    <xf numFmtId="41" fontId="9" fillId="33" borderId="82" xfId="48" applyFont="1" applyFill="1" applyBorder="1" applyAlignment="1" applyProtection="1">
      <alignment horizontal="center" vertical="center" wrapText="1" readingOrder="1"/>
      <protection locked="0"/>
    </xf>
    <xf numFmtId="0" fontId="9" fillId="33" borderId="28" xfId="115" applyFont="1" applyFill="1" applyBorder="1" applyAlignment="1">
      <alignment horizontal="center" vertical="center" wrapText="1"/>
      <protection/>
    </xf>
    <xf numFmtId="0" fontId="9" fillId="33" borderId="83" xfId="115" applyFont="1" applyFill="1" applyBorder="1" applyAlignment="1">
      <alignment horizontal="center" vertical="center" wrapText="1"/>
      <protection/>
    </xf>
    <xf numFmtId="0" fontId="9" fillId="33" borderId="27" xfId="115" applyFont="1" applyFill="1" applyBorder="1" applyAlignment="1">
      <alignment horizontal="center" vertical="center" wrapText="1"/>
      <protection/>
    </xf>
    <xf numFmtId="0" fontId="9" fillId="33" borderId="70" xfId="114" applyFont="1" applyFill="1" applyBorder="1" applyAlignment="1" applyProtection="1">
      <alignment horizontal="left" vertical="center" wrapText="1" readingOrder="1"/>
      <protection locked="0"/>
    </xf>
    <xf numFmtId="0" fontId="9" fillId="33" borderId="46" xfId="114" applyFont="1" applyFill="1" applyBorder="1" applyAlignment="1" applyProtection="1">
      <alignment horizontal="left" vertical="center" wrapText="1" readingOrder="1"/>
      <protection locked="0"/>
    </xf>
    <xf numFmtId="0" fontId="9" fillId="33" borderId="84" xfId="114" applyFont="1" applyFill="1" applyBorder="1" applyAlignment="1" applyProtection="1">
      <alignment horizontal="left" vertical="center" wrapText="1" readingOrder="1"/>
      <protection locked="0"/>
    </xf>
    <xf numFmtId="41" fontId="9" fillId="33" borderId="15" xfId="48" applyFont="1" applyFill="1" applyBorder="1" applyAlignment="1" applyProtection="1">
      <alignment horizontal="center" vertical="center" wrapText="1" readingOrder="1"/>
      <protection locked="0"/>
    </xf>
    <xf numFmtId="41" fontId="9" fillId="33" borderId="13" xfId="48" applyFont="1" applyFill="1" applyBorder="1" applyAlignment="1" applyProtection="1">
      <alignment horizontal="center" vertical="center" wrapText="1" readingOrder="1"/>
      <protection locked="0"/>
    </xf>
    <xf numFmtId="41" fontId="9" fillId="33" borderId="32" xfId="48" applyFont="1" applyFill="1" applyBorder="1" applyAlignment="1" applyProtection="1">
      <alignment horizontal="center" vertical="center" wrapText="1" readingOrder="1"/>
      <protection locked="0"/>
    </xf>
    <xf numFmtId="0" fontId="9" fillId="33" borderId="64" xfId="114" applyFont="1" applyFill="1" applyBorder="1" applyAlignment="1" applyProtection="1">
      <alignment horizontal="left" vertical="center" wrapText="1" readingOrder="1"/>
      <protection locked="0"/>
    </xf>
    <xf numFmtId="0" fontId="9" fillId="33" borderId="66" xfId="114" applyFont="1" applyFill="1" applyBorder="1" applyAlignment="1" applyProtection="1">
      <alignment horizontal="left" vertical="center" wrapText="1" readingOrder="1"/>
      <protection locked="0"/>
    </xf>
    <xf numFmtId="0" fontId="9" fillId="33" borderId="68" xfId="114" applyFont="1" applyFill="1" applyBorder="1" applyAlignment="1" applyProtection="1">
      <alignment horizontal="left" vertical="center" wrapText="1" readingOrder="1"/>
      <protection locked="0"/>
    </xf>
    <xf numFmtId="0" fontId="9" fillId="33" borderId="64" xfId="114" applyFont="1" applyFill="1" applyBorder="1" applyAlignment="1" applyProtection="1">
      <alignment horizontal="center" vertical="center" wrapText="1" readingOrder="1"/>
      <protection locked="0"/>
    </xf>
    <xf numFmtId="0" fontId="9" fillId="33" borderId="66" xfId="114" applyFont="1" applyFill="1" applyBorder="1" applyAlignment="1" applyProtection="1">
      <alignment horizontal="center" vertical="center" wrapText="1" readingOrder="1"/>
      <protection locked="0"/>
    </xf>
    <xf numFmtId="0" fontId="9" fillId="33" borderId="68" xfId="114" applyFont="1" applyFill="1" applyBorder="1" applyAlignment="1" applyProtection="1">
      <alignment horizontal="center" vertical="center" wrapText="1" readingOrder="1"/>
      <protection locked="0"/>
    </xf>
    <xf numFmtId="41" fontId="11" fillId="33" borderId="85" xfId="48" applyFont="1" applyFill="1" applyBorder="1" applyAlignment="1" applyProtection="1">
      <alignment horizontal="center" vertical="center" wrapText="1" readingOrder="1"/>
      <protection locked="0"/>
    </xf>
    <xf numFmtId="41" fontId="11" fillId="33" borderId="32" xfId="48" applyFont="1" applyFill="1" applyBorder="1" applyAlignment="1" applyProtection="1">
      <alignment horizontal="center" vertical="center" wrapText="1" readingOrder="1"/>
      <protection locked="0"/>
    </xf>
    <xf numFmtId="0" fontId="9" fillId="33" borderId="86" xfId="114" applyFont="1" applyFill="1" applyBorder="1" applyAlignment="1" applyProtection="1">
      <alignment horizontal="left" vertical="center" wrapText="1" readingOrder="1"/>
      <protection locked="0"/>
    </xf>
    <xf numFmtId="183" fontId="9" fillId="33" borderId="32" xfId="47" applyNumberFormat="1" applyFont="1" applyFill="1" applyBorder="1" applyAlignment="1">
      <alignment horizontal="center" vertical="center" wrapText="1"/>
    </xf>
    <xf numFmtId="0" fontId="9" fillId="33" borderId="64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86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15" xfId="115" applyFont="1" applyFill="1" applyBorder="1" applyAlignment="1" quotePrefix="1">
      <alignment horizontal="left" vertical="center" wrapText="1"/>
      <protection/>
    </xf>
    <xf numFmtId="183" fontId="9" fillId="33" borderId="21" xfId="115" applyNumberFormat="1" applyFont="1" applyFill="1" applyBorder="1" applyAlignment="1">
      <alignment horizontal="center" vertical="center"/>
      <protection/>
    </xf>
    <xf numFmtId="183" fontId="9" fillId="33" borderId="17" xfId="115" applyNumberFormat="1" applyFont="1" applyFill="1" applyBorder="1" applyAlignment="1">
      <alignment horizontal="center" vertical="center"/>
      <protection/>
    </xf>
    <xf numFmtId="0" fontId="9" fillId="33" borderId="69" xfId="114" applyFont="1" applyFill="1" applyBorder="1" applyAlignment="1" applyProtection="1">
      <alignment horizontal="left" vertical="center" wrapText="1" readingOrder="1"/>
      <protection locked="0"/>
    </xf>
    <xf numFmtId="0" fontId="9" fillId="33" borderId="82" xfId="114" applyFont="1" applyFill="1" applyBorder="1" applyAlignment="1" applyProtection="1">
      <alignment horizontal="left" vertical="center" wrapText="1" readingOrder="1"/>
      <protection locked="0"/>
    </xf>
    <xf numFmtId="41" fontId="9" fillId="33" borderId="15" xfId="48" applyFont="1" applyFill="1" applyBorder="1" applyAlignment="1">
      <alignment horizontal="center" vertical="center" wrapText="1"/>
    </xf>
    <xf numFmtId="41" fontId="9" fillId="33" borderId="16" xfId="48" applyFont="1" applyFill="1" applyBorder="1" applyAlignment="1">
      <alignment horizontal="center" vertical="center" wrapText="1"/>
    </xf>
    <xf numFmtId="41" fontId="9" fillId="33" borderId="87" xfId="48" applyFont="1" applyFill="1" applyBorder="1" applyAlignment="1" applyProtection="1">
      <alignment horizontal="center" vertical="center" wrapText="1" readingOrder="1"/>
      <protection locked="0"/>
    </xf>
    <xf numFmtId="41" fontId="9" fillId="33" borderId="70" xfId="48" applyFont="1" applyFill="1" applyBorder="1" applyAlignment="1" applyProtection="1">
      <alignment horizontal="center" vertical="center" wrapText="1" readingOrder="1"/>
      <protection locked="0"/>
    </xf>
    <xf numFmtId="41" fontId="9" fillId="33" borderId="17" xfId="48" applyFont="1" applyFill="1" applyBorder="1" applyAlignment="1" applyProtection="1">
      <alignment horizontal="center" vertical="center" wrapText="1" readingOrder="1"/>
      <protection locked="0"/>
    </xf>
    <xf numFmtId="0" fontId="9" fillId="33" borderId="69" xfId="114" applyFont="1" applyFill="1" applyBorder="1" applyAlignment="1" applyProtection="1" quotePrefix="1">
      <alignment horizontal="left" vertical="center" wrapText="1" readingOrder="1"/>
      <protection locked="0"/>
    </xf>
    <xf numFmtId="0" fontId="9" fillId="33" borderId="21" xfId="114" applyFont="1" applyFill="1" applyBorder="1" applyAlignment="1" applyProtection="1">
      <alignment horizontal="left" vertical="center" wrapText="1" readingOrder="1"/>
      <protection locked="0"/>
    </xf>
    <xf numFmtId="0" fontId="9" fillId="33" borderId="13" xfId="115" applyFont="1" applyFill="1" applyBorder="1" applyAlignment="1">
      <alignment horizontal="left" vertical="center" wrapText="1"/>
      <protection/>
    </xf>
    <xf numFmtId="0" fontId="9" fillId="33" borderId="12" xfId="115" applyFont="1" applyFill="1" applyBorder="1" applyAlignment="1">
      <alignment horizontal="center" vertical="center" wrapText="1"/>
      <protection/>
    </xf>
    <xf numFmtId="0" fontId="9" fillId="33" borderId="15" xfId="115" applyFont="1" applyFill="1" applyBorder="1" applyAlignment="1">
      <alignment horizontal="center" vertical="center" wrapText="1"/>
      <protection/>
    </xf>
    <xf numFmtId="0" fontId="9" fillId="33" borderId="13" xfId="115" applyFont="1" applyFill="1" applyBorder="1" applyAlignment="1">
      <alignment horizontal="center" vertical="center" wrapText="1"/>
      <protection/>
    </xf>
    <xf numFmtId="0" fontId="9" fillId="33" borderId="16" xfId="115" applyFont="1" applyFill="1" applyBorder="1" applyAlignment="1">
      <alignment horizontal="center" vertical="center" wrapText="1"/>
      <protection/>
    </xf>
    <xf numFmtId="0" fontId="10" fillId="33" borderId="15" xfId="115" applyFont="1" applyFill="1" applyBorder="1" applyAlignment="1">
      <alignment horizontal="center" vertical="center" wrapText="1"/>
      <protection/>
    </xf>
    <xf numFmtId="0" fontId="10" fillId="33" borderId="13" xfId="115" applyFont="1" applyFill="1" applyBorder="1" applyAlignment="1">
      <alignment horizontal="center" vertical="center" wrapText="1"/>
      <protection/>
    </xf>
    <xf numFmtId="0" fontId="10" fillId="33" borderId="16" xfId="115" applyFont="1" applyFill="1" applyBorder="1" applyAlignment="1">
      <alignment horizontal="center" vertical="center" wrapText="1"/>
      <protection/>
    </xf>
    <xf numFmtId="49" fontId="9" fillId="33" borderId="15" xfId="115" applyNumberFormat="1" applyFont="1" applyFill="1" applyBorder="1" applyAlignment="1">
      <alignment horizontal="left" vertical="center" wrapText="1"/>
      <protection/>
    </xf>
    <xf numFmtId="49" fontId="9" fillId="33" borderId="13" xfId="115" applyNumberFormat="1" applyFont="1" applyFill="1" applyBorder="1" applyAlignment="1">
      <alignment horizontal="left" vertical="center" wrapText="1"/>
      <protection/>
    </xf>
    <xf numFmtId="49" fontId="9" fillId="33" borderId="16" xfId="115" applyNumberFormat="1" applyFont="1" applyFill="1" applyBorder="1" applyAlignment="1">
      <alignment horizontal="left" vertical="center" wrapText="1"/>
      <protection/>
    </xf>
    <xf numFmtId="0" fontId="9" fillId="33" borderId="11" xfId="115" applyFont="1" applyFill="1" applyBorder="1" applyAlignment="1">
      <alignment horizontal="left" vertical="center" wrapText="1"/>
      <protection/>
    </xf>
    <xf numFmtId="0" fontId="10" fillId="33" borderId="12" xfId="115" applyFont="1" applyFill="1" applyBorder="1" applyAlignment="1">
      <alignment horizontal="center" vertical="center" wrapText="1"/>
      <protection/>
    </xf>
    <xf numFmtId="49" fontId="9" fillId="33" borderId="12" xfId="115" applyNumberFormat="1" applyFont="1" applyFill="1" applyBorder="1" applyAlignment="1">
      <alignment horizontal="left" vertical="center" wrapText="1"/>
      <protection/>
    </xf>
    <xf numFmtId="0" fontId="9" fillId="33" borderId="12" xfId="115" applyFont="1" applyFill="1" applyBorder="1" applyAlignment="1">
      <alignment horizontal="left" vertical="center" wrapText="1"/>
      <protection/>
    </xf>
    <xf numFmtId="49" fontId="9" fillId="33" borderId="15" xfId="115" applyNumberFormat="1" applyFont="1" applyFill="1" applyBorder="1" applyAlignment="1" quotePrefix="1">
      <alignment horizontal="left" vertical="center" wrapText="1"/>
      <protection/>
    </xf>
    <xf numFmtId="183" fontId="9" fillId="33" borderId="15" xfId="47" applyNumberFormat="1" applyFont="1" applyFill="1" applyBorder="1" applyAlignment="1" quotePrefix="1">
      <alignment horizontal="left" vertical="center" wrapText="1"/>
    </xf>
    <xf numFmtId="0" fontId="9" fillId="33" borderId="15" xfId="115" applyFont="1" applyFill="1" applyBorder="1" applyAlignment="1" quotePrefix="1">
      <alignment horizontal="center" vertical="center" wrapText="1"/>
      <protection/>
    </xf>
    <xf numFmtId="0" fontId="9" fillId="33" borderId="13" xfId="115" applyFont="1" applyFill="1" applyBorder="1" applyAlignment="1" quotePrefix="1">
      <alignment horizontal="center" vertical="center" wrapText="1"/>
      <protection/>
    </xf>
    <xf numFmtId="0" fontId="9" fillId="33" borderId="16" xfId="115" applyFont="1" applyFill="1" applyBorder="1" applyAlignment="1" quotePrefix="1">
      <alignment horizontal="center" vertical="center" wrapText="1"/>
      <protection/>
    </xf>
    <xf numFmtId="41" fontId="11" fillId="33" borderId="15" xfId="48" applyFont="1" applyFill="1" applyBorder="1" applyAlignment="1" applyProtection="1">
      <alignment horizontal="center" vertical="center" wrapText="1" readingOrder="1"/>
      <protection locked="0"/>
    </xf>
    <xf numFmtId="41" fontId="11" fillId="33" borderId="13" xfId="48" applyFont="1" applyFill="1" applyBorder="1" applyAlignment="1" applyProtection="1">
      <alignment horizontal="center" vertical="center" wrapText="1" readingOrder="1"/>
      <protection locked="0"/>
    </xf>
    <xf numFmtId="41" fontId="11" fillId="33" borderId="16" xfId="48" applyFont="1" applyFill="1" applyBorder="1" applyAlignment="1" applyProtection="1">
      <alignment horizontal="center" vertical="center" wrapText="1" readingOrder="1"/>
      <protection locked="0"/>
    </xf>
    <xf numFmtId="183" fontId="9" fillId="33" borderId="12" xfId="115" applyNumberFormat="1" applyFont="1" applyFill="1" applyBorder="1" applyAlignment="1">
      <alignment horizontal="center" vertical="center" wrapText="1"/>
      <protection/>
    </xf>
    <xf numFmtId="49" fontId="9" fillId="33" borderId="12" xfId="115" applyNumberFormat="1" applyFont="1" applyFill="1" applyBorder="1" applyAlignment="1" quotePrefix="1">
      <alignment horizontal="left" vertical="center" wrapText="1"/>
      <protection/>
    </xf>
    <xf numFmtId="3" fontId="9" fillId="33" borderId="15" xfId="115" applyNumberFormat="1" applyFont="1" applyFill="1" applyBorder="1" applyAlignment="1">
      <alignment horizontal="right" vertical="center" wrapText="1"/>
      <protection/>
    </xf>
    <xf numFmtId="0" fontId="9" fillId="33" borderId="20" xfId="115" applyFont="1" applyFill="1" applyBorder="1" applyAlignment="1">
      <alignment horizontal="left" vertical="center" wrapText="1"/>
      <protection/>
    </xf>
    <xf numFmtId="0" fontId="9" fillId="33" borderId="18" xfId="115" applyFont="1" applyFill="1" applyBorder="1" applyAlignment="1">
      <alignment horizontal="left" vertical="center" wrapText="1"/>
      <protection/>
    </xf>
    <xf numFmtId="0" fontId="9" fillId="33" borderId="15" xfId="115" applyFont="1" applyFill="1" applyBorder="1" applyAlignment="1">
      <alignment horizontal="left" vertical="top" wrapText="1"/>
      <protection/>
    </xf>
    <xf numFmtId="0" fontId="9" fillId="33" borderId="13" xfId="115" applyFont="1" applyFill="1" applyBorder="1" applyAlignment="1">
      <alignment horizontal="left" vertical="top" wrapText="1"/>
      <protection/>
    </xf>
    <xf numFmtId="0" fontId="9" fillId="33" borderId="16" xfId="115" applyFont="1" applyFill="1" applyBorder="1" applyAlignment="1">
      <alignment horizontal="left" vertical="top" wrapText="1"/>
      <protection/>
    </xf>
    <xf numFmtId="0" fontId="10" fillId="33" borderId="62" xfId="115" applyFont="1" applyFill="1" applyBorder="1" applyAlignment="1">
      <alignment horizontal="center" wrapText="1"/>
      <protection/>
    </xf>
    <xf numFmtId="0" fontId="10" fillId="33" borderId="48" xfId="115" applyFont="1" applyFill="1" applyBorder="1" applyAlignment="1">
      <alignment horizontal="center" vertical="center" wrapText="1"/>
      <protection/>
    </xf>
    <xf numFmtId="0" fontId="10" fillId="33" borderId="49" xfId="115" applyFont="1" applyFill="1" applyBorder="1" applyAlignment="1">
      <alignment horizontal="center" vertical="center" wrapText="1"/>
      <protection/>
    </xf>
    <xf numFmtId="0" fontId="10" fillId="33" borderId="36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36" xfId="115" applyFont="1" applyFill="1" applyBorder="1" applyAlignment="1">
      <alignment horizontal="center"/>
      <protection/>
    </xf>
    <xf numFmtId="0" fontId="10" fillId="33" borderId="50" xfId="115" applyFont="1" applyFill="1" applyBorder="1" applyAlignment="1">
      <alignment horizontal="center"/>
      <protection/>
    </xf>
    <xf numFmtId="0" fontId="10" fillId="33" borderId="47" xfId="115" applyFont="1" applyFill="1" applyBorder="1" applyAlignment="1">
      <alignment horizontal="center" vertical="center"/>
      <protection/>
    </xf>
    <xf numFmtId="0" fontId="10" fillId="33" borderId="59" xfId="115" applyFont="1" applyFill="1" applyBorder="1" applyAlignment="1">
      <alignment horizontal="center" vertical="center"/>
      <protection/>
    </xf>
    <xf numFmtId="0" fontId="10" fillId="33" borderId="60" xfId="115" applyFont="1" applyFill="1" applyBorder="1" applyAlignment="1">
      <alignment horizontal="center" vertical="center"/>
      <protection/>
    </xf>
    <xf numFmtId="0" fontId="10" fillId="33" borderId="19" xfId="115" applyFont="1" applyFill="1" applyBorder="1" applyAlignment="1">
      <alignment horizontal="center" vertical="center"/>
      <protection/>
    </xf>
    <xf numFmtId="0" fontId="10" fillId="33" borderId="0" xfId="115" applyFont="1" applyFill="1" applyBorder="1" applyAlignment="1">
      <alignment horizontal="center" vertical="center"/>
      <protection/>
    </xf>
    <xf numFmtId="0" fontId="10" fillId="33" borderId="46" xfId="115" applyFont="1" applyFill="1" applyBorder="1" applyAlignment="1">
      <alignment horizontal="center" vertical="center"/>
      <protection/>
    </xf>
    <xf numFmtId="0" fontId="10" fillId="33" borderId="48" xfId="115" applyFont="1" applyFill="1" applyBorder="1" applyAlignment="1">
      <alignment horizontal="center" vertical="center"/>
      <protection/>
    </xf>
    <xf numFmtId="0" fontId="10" fillId="33" borderId="26" xfId="115" applyFont="1" applyFill="1" applyBorder="1" applyAlignment="1">
      <alignment horizontal="center" vertical="center"/>
      <protection/>
    </xf>
    <xf numFmtId="0" fontId="10" fillId="33" borderId="49" xfId="115" applyFont="1" applyFill="1" applyBorder="1" applyAlignment="1">
      <alignment horizontal="center" vertical="center"/>
      <protection/>
    </xf>
    <xf numFmtId="0" fontId="10" fillId="33" borderId="81" xfId="115" applyFont="1" applyFill="1" applyBorder="1" applyAlignment="1">
      <alignment horizontal="center" vertical="center" wrapText="1"/>
      <protection/>
    </xf>
    <xf numFmtId="0" fontId="10" fillId="33" borderId="61" xfId="115" applyFont="1" applyFill="1" applyBorder="1" applyAlignment="1">
      <alignment horizontal="center" vertical="center" wrapText="1"/>
      <protection/>
    </xf>
    <xf numFmtId="0" fontId="10" fillId="33" borderId="60" xfId="115" applyFont="1" applyFill="1" applyBorder="1" applyAlignment="1">
      <alignment horizontal="center" vertical="center" wrapText="1"/>
      <protection/>
    </xf>
    <xf numFmtId="0" fontId="10" fillId="33" borderId="46" xfId="115" applyFont="1" applyFill="1" applyBorder="1" applyAlignment="1">
      <alignment horizontal="center" vertical="center" wrapText="1"/>
      <protection/>
    </xf>
    <xf numFmtId="0" fontId="10" fillId="33" borderId="47" xfId="115" applyFont="1" applyFill="1" applyBorder="1" applyAlignment="1">
      <alignment horizontal="center" vertical="center" wrapText="1"/>
      <protection/>
    </xf>
    <xf numFmtId="0" fontId="10" fillId="33" borderId="19" xfId="115" applyFont="1" applyFill="1" applyBorder="1" applyAlignment="1">
      <alignment horizontal="center" vertical="center" wrapText="1"/>
      <protection/>
    </xf>
    <xf numFmtId="0" fontId="10" fillId="33" borderId="59" xfId="115" applyFont="1" applyFill="1" applyBorder="1" applyAlignment="1">
      <alignment horizontal="center" vertical="center" wrapText="1"/>
      <protection/>
    </xf>
    <xf numFmtId="0" fontId="10" fillId="33" borderId="26" xfId="115" applyFont="1" applyFill="1" applyBorder="1" applyAlignment="1">
      <alignment horizontal="center" vertical="center" wrapText="1"/>
      <protection/>
    </xf>
    <xf numFmtId="0" fontId="15" fillId="33" borderId="0" xfId="115" applyFont="1" applyFill="1" applyBorder="1" applyAlignment="1">
      <alignment horizontal="left"/>
      <protection/>
    </xf>
    <xf numFmtId="0" fontId="10" fillId="33" borderId="0" xfId="115" applyFont="1" applyFill="1" applyBorder="1" applyAlignment="1">
      <alignment horizontal="center"/>
      <protection/>
    </xf>
    <xf numFmtId="0" fontId="39" fillId="33" borderId="81" xfId="130" applyFont="1" applyFill="1" applyBorder="1" applyAlignment="1">
      <alignment horizontal="center" vertical="center" wrapText="1"/>
      <protection/>
    </xf>
    <xf numFmtId="0" fontId="39" fillId="33" borderId="13" xfId="130" applyFont="1" applyFill="1" applyBorder="1" applyAlignment="1">
      <alignment horizontal="center" vertical="center" wrapText="1"/>
      <protection/>
    </xf>
    <xf numFmtId="0" fontId="39" fillId="33" borderId="61" xfId="130" applyFont="1" applyFill="1" applyBorder="1" applyAlignment="1">
      <alignment horizontal="center" vertical="center" wrapText="1"/>
      <protection/>
    </xf>
    <xf numFmtId="0" fontId="9" fillId="33" borderId="59" xfId="115" applyFont="1" applyFill="1" applyBorder="1">
      <alignment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?¾÷AßAø " xfId="39"/>
    <cellStyle name="AeE­_INQUIRY ¿?¾÷AßAø " xfId="40"/>
    <cellStyle name="AÞ¸¶ [0]_INQUIRY ¿?¾÷AßAø " xfId="41"/>
    <cellStyle name="AÞ¸¶_INQUIRY ¿?¾÷AßAø " xfId="42"/>
    <cellStyle name="Bad" xfId="43"/>
    <cellStyle name="C?AØ_¿?¾÷CoE² " xfId="44"/>
    <cellStyle name="Calculation" xfId="45"/>
    <cellStyle name="Check Cell" xfId="46"/>
    <cellStyle name="Comma" xfId="47"/>
    <cellStyle name="Comma [0]" xfId="48"/>
    <cellStyle name="Comma [0] 2" xfId="49"/>
    <cellStyle name="Comma [0] 2 2" xfId="50"/>
    <cellStyle name="Comma [0] 2 2 2" xfId="51"/>
    <cellStyle name="Comma [0] 2 3" xfId="52"/>
    <cellStyle name="Comma [0] 2 4" xfId="53"/>
    <cellStyle name="Comma [0] 3" xfId="54"/>
    <cellStyle name="Comma [0] 3 2" xfId="55"/>
    <cellStyle name="Comma [0] 4" xfId="56"/>
    <cellStyle name="Comma [0] 5" xfId="57"/>
    <cellStyle name="Comma [0] 56 3" xfId="58"/>
    <cellStyle name="Comma [0] 6" xfId="59"/>
    <cellStyle name="Comma 2" xfId="60"/>
    <cellStyle name="Comma 2 10" xfId="61"/>
    <cellStyle name="Comma 2 2" xfId="62"/>
    <cellStyle name="Comma 3" xfId="63"/>
    <cellStyle name="Comma 3 2" xfId="64"/>
    <cellStyle name="Comma 3 2 2" xfId="65"/>
    <cellStyle name="Comma 3 2 3" xfId="66"/>
    <cellStyle name="Comma 3 2 4" xfId="67"/>
    <cellStyle name="Comma 3 2 5" xfId="68"/>
    <cellStyle name="Comma 3 2 6" xfId="69"/>
    <cellStyle name="Comma 3 2 7" xfId="70"/>
    <cellStyle name="Comma 3 3" xfId="71"/>
    <cellStyle name="Comma 4" xfId="72"/>
    <cellStyle name="Comma 4 2" xfId="73"/>
    <cellStyle name="Comma 4 3" xfId="74"/>
    <cellStyle name="Comma 4 4" xfId="75"/>
    <cellStyle name="Comma 4 5" xfId="76"/>
    <cellStyle name="Comma 4 6" xfId="77"/>
    <cellStyle name="Comma 4 7" xfId="78"/>
    <cellStyle name="Comma 5" xfId="79"/>
    <cellStyle name="Comma 5 2" xfId="80"/>
    <cellStyle name="Comma 5 3" xfId="81"/>
    <cellStyle name="Comma 5 4" xfId="82"/>
    <cellStyle name="Comma 5 5" xfId="83"/>
    <cellStyle name="Comma 5 6" xfId="84"/>
    <cellStyle name="Comma 6" xfId="85"/>
    <cellStyle name="Comma 6 2" xfId="86"/>
    <cellStyle name="Comma 6 3" xfId="87"/>
    <cellStyle name="Comma 6 4" xfId="88"/>
    <cellStyle name="Comma 7" xfId="89"/>
    <cellStyle name="Comma 7 2" xfId="90"/>
    <cellStyle name="Comma0" xfId="91"/>
    <cellStyle name="Currency" xfId="92"/>
    <cellStyle name="Currency [0]" xfId="93"/>
    <cellStyle name="Currency 2" xfId="94"/>
    <cellStyle name="Currency0" xfId="95"/>
    <cellStyle name="Date" xfId="96"/>
    <cellStyle name="Explanatory Text" xfId="97"/>
    <cellStyle name="Fixed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Hyperlink 2" xfId="106"/>
    <cellStyle name="Hyperlink 3" xfId="107"/>
    <cellStyle name="Input" xfId="108"/>
    <cellStyle name="Lien hypertexte" xfId="109"/>
    <cellStyle name="Linked Cell" xfId="110"/>
    <cellStyle name="Neutral" xfId="111"/>
    <cellStyle name="Normal - Style1" xfId="112"/>
    <cellStyle name="Normal 10" xfId="113"/>
    <cellStyle name="Normal 10 2" xfId="114"/>
    <cellStyle name="Normal 11" xfId="115"/>
    <cellStyle name="Normal 11 9 3" xfId="116"/>
    <cellStyle name="Normal 16" xfId="117"/>
    <cellStyle name="Normal 2" xfId="118"/>
    <cellStyle name="Normal 2 2" xfId="119"/>
    <cellStyle name="Normal 2 2 2" xfId="120"/>
    <cellStyle name="Normal 2 2 3" xfId="121"/>
    <cellStyle name="Normal 2 3" xfId="122"/>
    <cellStyle name="Normal 2 3 2" xfId="123"/>
    <cellStyle name="Normal 2 4" xfId="124"/>
    <cellStyle name="Normal 2_Capaian Kinerja Setda" xfId="125"/>
    <cellStyle name="Normal 3" xfId="126"/>
    <cellStyle name="Normal 3 2" xfId="127"/>
    <cellStyle name="Normal 3_LAMPIRAN capaian kinerja lkpj 2010" xfId="128"/>
    <cellStyle name="Normal 30" xfId="129"/>
    <cellStyle name="Normal 4" xfId="130"/>
    <cellStyle name="Normal 4 2" xfId="131"/>
    <cellStyle name="Normal 4_5.c. Format-LKPJ-SKPD" xfId="132"/>
    <cellStyle name="Normal 5" xfId="133"/>
    <cellStyle name="Normal 6" xfId="134"/>
    <cellStyle name="Normal 6 2" xfId="135"/>
    <cellStyle name="Normal 7" xfId="136"/>
    <cellStyle name="Normal 8" xfId="137"/>
    <cellStyle name="Normal 9" xfId="138"/>
    <cellStyle name="Normal 9 2" xfId="139"/>
    <cellStyle name="Note" xfId="140"/>
    <cellStyle name="Output" xfId="141"/>
    <cellStyle name="Percent" xfId="142"/>
    <cellStyle name="Percent 2" xfId="143"/>
    <cellStyle name="Percent 3" xfId="144"/>
    <cellStyle name="Percent 4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i%20Renstra\FORMAT%20LKPJ%202010\BAHAN%20LKPJ%20SEKTOR%20SAPRAS\LKPJ\FORMAT%20DBMP%20W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Revisi%20Renstra\LKPJ%202011\BIDANG%20PEMERINTAHAN\Bidang%20lain\BPMPD\untuk%20pak%20dudi\tabel%20kinerja%20bpmp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Revisi%20Renstra\DARI%20BAPPEDA%20TGL%2031-12-2010\BUAT%20BAPPEDA\Penyampaian%20Laporan%20Capaian%20IKK%20BKPP%20oke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Documents%20and%20Settings\Administrator\My%20Documents\Bali\EKPPD%20KLUNGK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visi%20Renstra\LKPJ%202011\BIDANG%20PEMERINTAHAN\Bidang%20lain\BPMPD\untuk%20pak%20dudi\tabel%20kinerja%20bpmp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visi%20Renstra\DARI%20BAPPEDA%20TGL%2031-12-2010\BUAT%20BAPPEDA\Penyampaian%20Laporan%20Capaian%20IKK%20BKPP%20ok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li\EKPPD%20KLUNGKU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visi%20Renstra\tabel-tabel%20renst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PURIS%20DTBP\PROGRAM%20DTBP\PROGRAM%202014\RENJA%20PERUBAHAN%202014\RENJA%20PERUBAHAN%20DTBP%202014-Pasca%20Penetapan%20RAPERDA%20(29%20Agustus%202014)\TABEL%20RENA%20PERUBAHAN%202014\TABEL%203.1-PC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Revisi%20Renstra\tabel-tabel%20renst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tabel%205.1%20renstra%20dpkpp%202013-2018%20PERBUP%20revis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2017\RENSTRA%20DPKPP%202013-2018%20PERBUP%20FEBRUARI\Revisi%20Renstra\FORMAT%20LKPJ%202010\BAHAN%20LKPJ%20SEKTOR%20SAPRAS\LKPJ\FORMAT%20DBMP%20W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K"/>
      <sheetName val="potensi unggulan"/>
      <sheetName val="TABEL KINERJA"/>
      <sheetName val="Ringkasan IKU"/>
      <sheetName val="tuban diterima"/>
      <sheetName val="tuban diberikan"/>
      <sheetName val="tugas umum pemerintahan"/>
      <sheetName val="Pegawai"/>
      <sheetName val="Sarpras"/>
      <sheetName val="Keberhasilan"/>
      <sheetName val="Masalah&amp;Solusi"/>
      <sheetName val="PENDAPATAN"/>
      <sheetName val="BELANJ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 Kinerja disdukcapil"/>
      <sheetName val="TABEL KINERJA KAPD"/>
      <sheetName val="Tabel Kinerja kesbang"/>
      <sheetName val="DISKOMINFO 2010  "/>
      <sheetName val="satpolpp1"/>
      <sheetName val="bpmpd1"/>
      <sheetName val="bappeda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k 2 (2)"/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1">
        <row r="7">
          <cell r="J7">
            <v>1</v>
          </cell>
        </row>
        <row r="8">
          <cell r="J8">
            <v>0</v>
          </cell>
        </row>
      </sheetData>
      <sheetData sheetId="2">
        <row r="8">
          <cell r="L8" t="str">
            <v>Ada</v>
          </cell>
          <cell r="M8" t="str">
            <v>Tepat</v>
          </cell>
          <cell r="N8" t="str">
            <v>Sesuai</v>
          </cell>
        </row>
        <row r="9">
          <cell r="L9" t="str">
            <v>Tidak</v>
          </cell>
          <cell r="M9" t="str">
            <v>Tidak</v>
          </cell>
          <cell r="N9" t="str">
            <v>Tidak</v>
          </cell>
        </row>
        <row r="10">
          <cell r="L10" t="str">
            <v>TDI</v>
          </cell>
          <cell r="M10" t="str">
            <v>TDI</v>
          </cell>
          <cell r="N10" t="str">
            <v>TDI</v>
          </cell>
        </row>
        <row r="49">
          <cell r="L49" t="str">
            <v>WTP</v>
          </cell>
          <cell r="M49" t="str">
            <v>WDP</v>
          </cell>
          <cell r="N49" t="str">
            <v>TMP</v>
          </cell>
          <cell r="O49" t="str">
            <v>TW</v>
          </cell>
          <cell r="P49" t="str">
            <v>TDI</v>
          </cell>
        </row>
      </sheetData>
      <sheetData sheetId="4">
        <row r="50">
          <cell r="AH50" t="str">
            <v>ada</v>
          </cell>
        </row>
        <row r="51">
          <cell r="AH51" t="str">
            <v>tidak</v>
          </cell>
        </row>
        <row r="52">
          <cell r="AH52" t="str">
            <v>TDI</v>
          </cell>
        </row>
        <row r="53">
          <cell r="AH53" t="str">
            <v>BUP</v>
          </cell>
        </row>
      </sheetData>
      <sheetData sheetId="7">
        <row r="54">
          <cell r="K54" t="str">
            <v>sudah</v>
          </cell>
          <cell r="L54" t="str">
            <v>belum</v>
          </cell>
          <cell r="M54" t="str">
            <v>TDI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 Kinerja disdukcapil"/>
      <sheetName val="TABEL KINERJA KAPD"/>
      <sheetName val="Tabel Kinerja kesbang"/>
      <sheetName val="DISKOMINFO 2010  "/>
      <sheetName val="satpolpp1"/>
      <sheetName val="bpmpd1"/>
      <sheetName val="bappeda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k 2 (2)"/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1">
        <row r="7">
          <cell r="J7">
            <v>1</v>
          </cell>
        </row>
        <row r="8">
          <cell r="J8">
            <v>0</v>
          </cell>
        </row>
      </sheetData>
      <sheetData sheetId="2">
        <row r="8">
          <cell r="L8" t="str">
            <v>Ada</v>
          </cell>
          <cell r="M8" t="str">
            <v>Tepat</v>
          </cell>
          <cell r="N8" t="str">
            <v>Sesuai</v>
          </cell>
        </row>
        <row r="9">
          <cell r="L9" t="str">
            <v>Tidak</v>
          </cell>
          <cell r="M9" t="str">
            <v>Tidak</v>
          </cell>
          <cell r="N9" t="str">
            <v>Tidak</v>
          </cell>
        </row>
        <row r="10">
          <cell r="L10" t="str">
            <v>TDI</v>
          </cell>
          <cell r="M10" t="str">
            <v>TDI</v>
          </cell>
          <cell r="N10" t="str">
            <v>TDI</v>
          </cell>
        </row>
        <row r="49">
          <cell r="L49" t="str">
            <v>WTP</v>
          </cell>
          <cell r="M49" t="str">
            <v>WDP</v>
          </cell>
          <cell r="N49" t="str">
            <v>TMP</v>
          </cell>
          <cell r="O49" t="str">
            <v>TW</v>
          </cell>
          <cell r="P49" t="str">
            <v>TDI</v>
          </cell>
        </row>
      </sheetData>
      <sheetData sheetId="4">
        <row r="50">
          <cell r="AH50" t="str">
            <v>ada</v>
          </cell>
        </row>
        <row r="51">
          <cell r="AH51" t="str">
            <v>tidak</v>
          </cell>
        </row>
        <row r="52">
          <cell r="AH52" t="str">
            <v>TDI</v>
          </cell>
        </row>
        <row r="53">
          <cell r="AH53" t="str">
            <v>BUP</v>
          </cell>
        </row>
      </sheetData>
      <sheetData sheetId="7">
        <row r="54">
          <cell r="K54" t="str">
            <v>sudah</v>
          </cell>
          <cell r="L54" t="str">
            <v>belum</v>
          </cell>
          <cell r="M54" t="str">
            <v>TDI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kk 2"/>
      <sheetName val="Pelaksana Kebijakan Umum (2)"/>
      <sheetName val="Urusan Pemerintahan"/>
      <sheetName val="KK 3"/>
      <sheetName val="Rekap Isian Individu"/>
      <sheetName val="Sheet1"/>
    </sheetNames>
    <sheetDataSet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ncana Prog Perubahan edit"/>
    </sheetNames>
    <sheetDataSet>
      <sheetData sheetId="0">
        <row r="872">
          <cell r="L872">
            <v>38753181800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b 5. Rencana keg (sotk lama)"/>
      <sheetName val="Bab 5. Rencana keg (sotk baru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SK"/>
      <sheetName val="potensi unggulan"/>
      <sheetName val="TABEL KINERJA"/>
      <sheetName val="Ringkasan IKU"/>
      <sheetName val="tuban diterima"/>
      <sheetName val="tuban diberikan"/>
      <sheetName val="tugas umum pemerintahan"/>
      <sheetName val="Pegawai"/>
      <sheetName val="Sarpras"/>
      <sheetName val="Keberhasilan"/>
      <sheetName val="Masalah&amp;Solusi"/>
      <sheetName val="PENDAPATAN"/>
      <sheetName val="BELAN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99"/>
  <sheetViews>
    <sheetView zoomScale="80" zoomScaleNormal="80" zoomScaleSheetLayoutView="80" workbookViewId="0" topLeftCell="S4">
      <pane ySplit="5" topLeftCell="A38" activePane="bottomLeft" state="frozen"/>
      <selection pane="topLeft" activeCell="Q4" sqref="Q4"/>
      <selection pane="bottomLeft" activeCell="AH39" sqref="AH39:AH42"/>
    </sheetView>
  </sheetViews>
  <sheetFormatPr defaultColWidth="9.140625" defaultRowHeight="15"/>
  <cols>
    <col min="1" max="1" width="1.8515625" style="23" customWidth="1"/>
    <col min="2" max="2" width="21.57421875" style="23" customWidth="1"/>
    <col min="3" max="3" width="3.140625" style="23" customWidth="1"/>
    <col min="4" max="4" width="16.140625" style="23" customWidth="1"/>
    <col min="5" max="5" width="2.8515625" style="23" customWidth="1"/>
    <col min="6" max="6" width="18.8515625" style="23" customWidth="1"/>
    <col min="7" max="7" width="3.00390625" style="23" customWidth="1"/>
    <col min="8" max="8" width="3.57421875" style="23" customWidth="1"/>
    <col min="9" max="9" width="3.8515625" style="23" customWidth="1"/>
    <col min="10" max="10" width="4.57421875" style="23" customWidth="1"/>
    <col min="11" max="11" width="6.421875" style="190" customWidth="1"/>
    <col min="12" max="12" width="28.7109375" style="193" customWidth="1"/>
    <col min="13" max="13" width="17.7109375" style="193" hidden="1" customWidth="1"/>
    <col min="14" max="14" width="27.8515625" style="193" customWidth="1"/>
    <col min="15" max="15" width="11.140625" style="496" customWidth="1"/>
    <col min="16" max="16" width="10.7109375" style="193" customWidth="1"/>
    <col min="17" max="17" width="10.57421875" style="496" customWidth="1"/>
    <col min="18" max="18" width="10.00390625" style="193" customWidth="1"/>
    <col min="19" max="19" width="21.421875" style="496" customWidth="1"/>
    <col min="20" max="20" width="10.140625" style="496" customWidth="1"/>
    <col min="21" max="21" width="10.00390625" style="193" customWidth="1"/>
    <col min="22" max="22" width="19.8515625" style="496" customWidth="1"/>
    <col min="23" max="23" width="10.8515625" style="497" customWidth="1"/>
    <col min="24" max="24" width="10.00390625" style="193" customWidth="1"/>
    <col min="25" max="25" width="19.28125" style="497" customWidth="1"/>
    <col min="26" max="26" width="10.00390625" style="496" hidden="1" customWidth="1"/>
    <col min="27" max="27" width="11.421875" style="193" hidden="1" customWidth="1"/>
    <col min="28" max="28" width="20.8515625" style="496" hidden="1" customWidth="1"/>
    <col min="29" max="29" width="10.140625" style="496" hidden="1" customWidth="1"/>
    <col min="30" max="30" width="10.140625" style="193" hidden="1" customWidth="1"/>
    <col min="31" max="31" width="20.8515625" style="496" hidden="1" customWidth="1"/>
    <col min="32" max="32" width="10.140625" style="195" customWidth="1"/>
    <col min="33" max="33" width="11.8515625" style="193" customWidth="1"/>
    <col min="34" max="34" width="20.28125" style="23" customWidth="1"/>
    <col min="35" max="35" width="12.8515625" style="23" customWidth="1"/>
    <col min="36" max="36" width="2.140625" style="278" customWidth="1"/>
    <col min="37" max="37" width="7.140625" style="23" customWidth="1"/>
    <col min="38" max="38" width="13.140625" style="23" bestFit="1" customWidth="1"/>
    <col min="39" max="39" width="22.8515625" style="23" customWidth="1"/>
    <col min="40" max="16384" width="9.140625" style="23" customWidth="1"/>
  </cols>
  <sheetData>
    <row r="2" spans="1:37" s="189" customFormat="1" ht="15.75" customHeight="1">
      <c r="A2" s="1032" t="s">
        <v>943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</row>
    <row r="3" spans="1:37" s="189" customFormat="1" ht="15.75" customHeight="1">
      <c r="A3" s="1033"/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3"/>
      <c r="AI3" s="1033"/>
      <c r="AJ3" s="1033"/>
      <c r="AK3" s="1033"/>
    </row>
    <row r="4" spans="12:37" ht="15.75" customHeight="1">
      <c r="L4" s="191"/>
      <c r="M4" s="191"/>
      <c r="N4" s="191"/>
      <c r="O4" s="192"/>
      <c r="P4" s="191"/>
      <c r="Q4" s="192"/>
      <c r="R4" s="191"/>
      <c r="S4" s="192"/>
      <c r="T4" s="192"/>
      <c r="V4" s="192"/>
      <c r="W4" s="194"/>
      <c r="X4" s="191"/>
      <c r="Y4" s="194"/>
      <c r="Z4" s="192"/>
      <c r="AA4" s="191"/>
      <c r="AB4" s="192"/>
      <c r="AC4" s="192"/>
      <c r="AD4" s="191"/>
      <c r="AE4" s="192"/>
      <c r="AJ4" s="196"/>
      <c r="AK4" s="81"/>
    </row>
    <row r="5" spans="1:37" ht="33" customHeight="1">
      <c r="A5" s="1034" t="s">
        <v>0</v>
      </c>
      <c r="B5" s="1035"/>
      <c r="C5" s="1034" t="s">
        <v>1</v>
      </c>
      <c r="D5" s="1035"/>
      <c r="E5" s="1034" t="s">
        <v>2</v>
      </c>
      <c r="F5" s="1035"/>
      <c r="G5" s="1034" t="s">
        <v>7</v>
      </c>
      <c r="H5" s="1040"/>
      <c r="I5" s="1040"/>
      <c r="J5" s="1040"/>
      <c r="K5" s="1035"/>
      <c r="L5" s="1024" t="s">
        <v>146</v>
      </c>
      <c r="M5" s="197"/>
      <c r="N5" s="1022" t="s">
        <v>147</v>
      </c>
      <c r="O5" s="1020" t="s">
        <v>341</v>
      </c>
      <c r="P5" s="1022"/>
      <c r="Q5" s="1013" t="s">
        <v>8</v>
      </c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9"/>
      <c r="AF5" s="1020" t="s">
        <v>683</v>
      </c>
      <c r="AG5" s="1021"/>
      <c r="AH5" s="1022"/>
      <c r="AI5" s="1024" t="s">
        <v>154</v>
      </c>
      <c r="AJ5" s="1020" t="s">
        <v>9</v>
      </c>
      <c r="AK5" s="1022"/>
    </row>
    <row r="6" spans="1:37" ht="15.75" customHeight="1">
      <c r="A6" s="1036"/>
      <c r="B6" s="1037"/>
      <c r="C6" s="1036"/>
      <c r="D6" s="1037"/>
      <c r="E6" s="1036"/>
      <c r="F6" s="1037"/>
      <c r="G6" s="1036"/>
      <c r="H6" s="1041"/>
      <c r="I6" s="1041"/>
      <c r="J6" s="1041"/>
      <c r="K6" s="1037"/>
      <c r="L6" s="909"/>
      <c r="M6" s="198"/>
      <c r="N6" s="1027"/>
      <c r="O6" s="1026"/>
      <c r="P6" s="1027"/>
      <c r="Q6" s="1013">
        <v>2014</v>
      </c>
      <c r="R6" s="1028"/>
      <c r="S6" s="1029"/>
      <c r="T6" s="1013">
        <v>2015</v>
      </c>
      <c r="U6" s="1030"/>
      <c r="V6" s="1014"/>
      <c r="W6" s="1011">
        <v>2016</v>
      </c>
      <c r="X6" s="1031"/>
      <c r="Y6" s="1012"/>
      <c r="Z6" s="1011">
        <v>2017</v>
      </c>
      <c r="AA6" s="1031"/>
      <c r="AB6" s="1012"/>
      <c r="AC6" s="1013">
        <v>2018</v>
      </c>
      <c r="AD6" s="1030"/>
      <c r="AE6" s="1014"/>
      <c r="AF6" s="1015"/>
      <c r="AG6" s="1023"/>
      <c r="AH6" s="1016"/>
      <c r="AI6" s="909"/>
      <c r="AJ6" s="1026"/>
      <c r="AK6" s="1027"/>
    </row>
    <row r="7" spans="1:37" ht="40.5" customHeight="1">
      <c r="A7" s="1038"/>
      <c r="B7" s="1039"/>
      <c r="C7" s="1038"/>
      <c r="D7" s="1039"/>
      <c r="E7" s="1038"/>
      <c r="F7" s="1039"/>
      <c r="G7" s="1038"/>
      <c r="H7" s="1042"/>
      <c r="I7" s="1042"/>
      <c r="J7" s="1042"/>
      <c r="K7" s="1039"/>
      <c r="L7" s="1025"/>
      <c r="M7" s="199"/>
      <c r="N7" s="1016"/>
      <c r="O7" s="1015"/>
      <c r="P7" s="1016"/>
      <c r="Q7" s="1013" t="s">
        <v>10</v>
      </c>
      <c r="R7" s="1014"/>
      <c r="S7" s="200" t="s">
        <v>148</v>
      </c>
      <c r="T7" s="1013" t="s">
        <v>10</v>
      </c>
      <c r="U7" s="1014"/>
      <c r="V7" s="200" t="s">
        <v>148</v>
      </c>
      <c r="W7" s="1011" t="s">
        <v>10</v>
      </c>
      <c r="X7" s="1012"/>
      <c r="Y7" s="201" t="s">
        <v>148</v>
      </c>
      <c r="Z7" s="1011" t="s">
        <v>10</v>
      </c>
      <c r="AA7" s="1012"/>
      <c r="AB7" s="201" t="s">
        <v>148</v>
      </c>
      <c r="AC7" s="1013" t="s">
        <v>10</v>
      </c>
      <c r="AD7" s="1014"/>
      <c r="AE7" s="202" t="s">
        <v>148</v>
      </c>
      <c r="AF7" s="1015" t="s">
        <v>10</v>
      </c>
      <c r="AG7" s="1016"/>
      <c r="AH7" s="202" t="s">
        <v>148</v>
      </c>
      <c r="AI7" s="1025"/>
      <c r="AJ7" s="1015"/>
      <c r="AK7" s="1016"/>
    </row>
    <row r="8" spans="1:37" ht="15.75" customHeight="1">
      <c r="A8" s="1017">
        <v>1</v>
      </c>
      <c r="B8" s="1018"/>
      <c r="C8" s="1017">
        <v>2</v>
      </c>
      <c r="D8" s="1018"/>
      <c r="E8" s="1017">
        <v>3</v>
      </c>
      <c r="F8" s="1018"/>
      <c r="G8" s="1007">
        <v>4</v>
      </c>
      <c r="H8" s="1019"/>
      <c r="I8" s="1019"/>
      <c r="J8" s="1019"/>
      <c r="K8" s="1008"/>
      <c r="L8" s="205">
        <v>5</v>
      </c>
      <c r="M8" s="203"/>
      <c r="N8" s="204">
        <v>6</v>
      </c>
      <c r="O8" s="1007">
        <v>7</v>
      </c>
      <c r="P8" s="1008"/>
      <c r="Q8" s="1007">
        <v>8</v>
      </c>
      <c r="R8" s="1008"/>
      <c r="S8" s="205">
        <v>9</v>
      </c>
      <c r="T8" s="1003">
        <v>10</v>
      </c>
      <c r="U8" s="1004"/>
      <c r="V8" s="205">
        <v>11</v>
      </c>
      <c r="W8" s="1005">
        <v>12</v>
      </c>
      <c r="X8" s="1006"/>
      <c r="Y8" s="206">
        <v>13</v>
      </c>
      <c r="Z8" s="1005">
        <v>14</v>
      </c>
      <c r="AA8" s="1006"/>
      <c r="AB8" s="206">
        <v>15</v>
      </c>
      <c r="AC8" s="1007">
        <v>16</v>
      </c>
      <c r="AD8" s="1008"/>
      <c r="AE8" s="205">
        <v>17</v>
      </c>
      <c r="AF8" s="1009" t="s">
        <v>170</v>
      </c>
      <c r="AG8" s="1010"/>
      <c r="AH8" s="128" t="s">
        <v>171</v>
      </c>
      <c r="AI8" s="205">
        <v>20</v>
      </c>
      <c r="AJ8" s="1007">
        <v>21</v>
      </c>
      <c r="AK8" s="1008"/>
    </row>
    <row r="9" spans="1:37" ht="15.75" customHeight="1">
      <c r="A9" s="207"/>
      <c r="B9" s="208"/>
      <c r="C9" s="207"/>
      <c r="D9" s="209"/>
      <c r="E9" s="207"/>
      <c r="F9" s="208"/>
      <c r="G9" s="210"/>
      <c r="H9" s="210"/>
      <c r="I9" s="210"/>
      <c r="J9" s="210"/>
      <c r="K9" s="211"/>
      <c r="L9" s="212"/>
      <c r="M9" s="213"/>
      <c r="N9" s="214"/>
      <c r="O9" s="215"/>
      <c r="P9" s="214"/>
      <c r="Q9" s="215"/>
      <c r="R9" s="214"/>
      <c r="S9" s="216"/>
      <c r="T9" s="215"/>
      <c r="U9" s="214"/>
      <c r="V9" s="216"/>
      <c r="W9" s="217"/>
      <c r="X9" s="218"/>
      <c r="Y9" s="219"/>
      <c r="Z9" s="215"/>
      <c r="AA9" s="214"/>
      <c r="AB9" s="220"/>
      <c r="AC9" s="215"/>
      <c r="AD9" s="214"/>
      <c r="AE9" s="221"/>
      <c r="AF9" s="222"/>
      <c r="AG9" s="214"/>
      <c r="AH9" s="223"/>
      <c r="AI9" s="224"/>
      <c r="AJ9" s="225"/>
      <c r="AK9" s="226"/>
    </row>
    <row r="10" spans="1:37" ht="40.5" customHeight="1">
      <c r="A10" s="17"/>
      <c r="B10" s="18"/>
      <c r="C10" s="17"/>
      <c r="D10" s="19"/>
      <c r="E10" s="17"/>
      <c r="F10" s="18"/>
      <c r="G10" s="20">
        <v>1</v>
      </c>
      <c r="H10" s="20" t="s">
        <v>46</v>
      </c>
      <c r="I10" s="20"/>
      <c r="J10" s="20"/>
      <c r="K10" s="227"/>
      <c r="L10" s="165" t="s">
        <v>681</v>
      </c>
      <c r="M10" s="228"/>
      <c r="N10" s="11"/>
      <c r="O10" s="10"/>
      <c r="P10" s="11"/>
      <c r="Q10" s="10"/>
      <c r="R10" s="11"/>
      <c r="S10" s="229"/>
      <c r="T10" s="10"/>
      <c r="U10" s="11"/>
      <c r="V10" s="229"/>
      <c r="W10" s="230"/>
      <c r="X10" s="231"/>
      <c r="Y10" s="232"/>
      <c r="Z10" s="10"/>
      <c r="AA10" s="11"/>
      <c r="AB10" s="233"/>
      <c r="AC10" s="10"/>
      <c r="AD10" s="11"/>
      <c r="AE10" s="234"/>
      <c r="AF10" s="235"/>
      <c r="AG10" s="11"/>
      <c r="AH10" s="236"/>
      <c r="AI10" s="26"/>
      <c r="AJ10" s="29"/>
      <c r="AK10" s="30"/>
    </row>
    <row r="11" spans="1:37" ht="46.5" customHeight="1">
      <c r="A11" s="17"/>
      <c r="B11" s="18"/>
      <c r="C11" s="17"/>
      <c r="D11" s="19"/>
      <c r="E11" s="17"/>
      <c r="F11" s="18"/>
      <c r="G11" s="20">
        <v>1</v>
      </c>
      <c r="H11" s="20" t="s">
        <v>46</v>
      </c>
      <c r="I11" s="20" t="s">
        <v>11</v>
      </c>
      <c r="J11" s="20"/>
      <c r="K11" s="227"/>
      <c r="L11" s="165" t="s">
        <v>682</v>
      </c>
      <c r="M11" s="228"/>
      <c r="N11" s="237">
        <f>S11-'[6]Rencana Prog Perubahan edit'!$L$872</f>
        <v>0</v>
      </c>
      <c r="O11" s="10"/>
      <c r="P11" s="11"/>
      <c r="Q11" s="10"/>
      <c r="R11" s="11"/>
      <c r="S11" s="229">
        <f>SUM(S13+S54+S172+S185+S196+S224+S272+S315)</f>
        <v>38753181800</v>
      </c>
      <c r="T11" s="10"/>
      <c r="U11" s="11"/>
      <c r="V11" s="229">
        <f>SUM(V13+V54+V172+V185+V196+V224+V272+V315)</f>
        <v>64127671850</v>
      </c>
      <c r="W11" s="230"/>
      <c r="X11" s="231"/>
      <c r="Y11" s="232">
        <f>SUM(Y13+Y54+Y172+Y185+Y196+Y224+Y272+Y315)</f>
        <v>30359268150</v>
      </c>
      <c r="Z11" s="10"/>
      <c r="AA11" s="11"/>
      <c r="AB11" s="229"/>
      <c r="AC11" s="10"/>
      <c r="AD11" s="11"/>
      <c r="AE11" s="234"/>
      <c r="AF11" s="235"/>
      <c r="AG11" s="238">
        <f>R11+U11+X11+AA11+AD11</f>
        <v>0</v>
      </c>
      <c r="AH11" s="233">
        <f>S11+V11+Y11+AB11+AE11</f>
        <v>133240121800</v>
      </c>
      <c r="AI11" s="26"/>
      <c r="AJ11" s="29"/>
      <c r="AK11" s="30"/>
    </row>
    <row r="12" spans="1:37" ht="22.5" customHeight="1">
      <c r="A12" s="17"/>
      <c r="B12" s="18"/>
      <c r="C12" s="17"/>
      <c r="D12" s="19"/>
      <c r="E12" s="17"/>
      <c r="F12" s="18"/>
      <c r="G12" s="12"/>
      <c r="H12" s="12"/>
      <c r="I12" s="12"/>
      <c r="J12" s="12"/>
      <c r="K12" s="13"/>
      <c r="L12" s="21"/>
      <c r="M12" s="22"/>
      <c r="N12" s="11"/>
      <c r="O12" s="10"/>
      <c r="P12" s="11"/>
      <c r="Q12" s="10"/>
      <c r="R12" s="11"/>
      <c r="S12" s="6"/>
      <c r="T12" s="10"/>
      <c r="U12" s="11"/>
      <c r="V12" s="6"/>
      <c r="W12" s="230"/>
      <c r="X12" s="231"/>
      <c r="Y12" s="239"/>
      <c r="Z12" s="10"/>
      <c r="AA12" s="11"/>
      <c r="AB12" s="15"/>
      <c r="AC12" s="10"/>
      <c r="AD12" s="11"/>
      <c r="AE12" s="240"/>
      <c r="AF12" s="235"/>
      <c r="AG12" s="241"/>
      <c r="AH12" s="236"/>
      <c r="AI12" s="26"/>
      <c r="AJ12" s="29"/>
      <c r="AK12" s="30"/>
    </row>
    <row r="13" spans="1:39" ht="20.25" customHeight="1">
      <c r="A13" s="242" t="s">
        <v>3</v>
      </c>
      <c r="B13" s="243" t="s">
        <v>522</v>
      </c>
      <c r="C13" s="244"/>
      <c r="D13" s="243" t="s">
        <v>378</v>
      </c>
      <c r="E13" s="244" t="s">
        <v>3</v>
      </c>
      <c r="F13" s="243" t="s">
        <v>551</v>
      </c>
      <c r="G13" s="20">
        <v>1</v>
      </c>
      <c r="H13" s="20" t="s">
        <v>46</v>
      </c>
      <c r="I13" s="20" t="s">
        <v>11</v>
      </c>
      <c r="J13" s="20" t="s">
        <v>11</v>
      </c>
      <c r="K13" s="227"/>
      <c r="L13" s="245" t="s">
        <v>525</v>
      </c>
      <c r="M13" s="246" t="s">
        <v>3</v>
      </c>
      <c r="N13" s="247" t="s">
        <v>895</v>
      </c>
      <c r="O13" s="248">
        <v>15</v>
      </c>
      <c r="P13" s="142" t="s">
        <v>502</v>
      </c>
      <c r="Q13" s="248">
        <v>15</v>
      </c>
      <c r="R13" s="142" t="s">
        <v>502</v>
      </c>
      <c r="S13" s="229">
        <f>SUM(S16:S52)</f>
        <v>2187622000</v>
      </c>
      <c r="T13" s="248">
        <v>15</v>
      </c>
      <c r="U13" s="142" t="s">
        <v>502</v>
      </c>
      <c r="V13" s="233">
        <f>SUM(V16:V52)</f>
        <v>2317520000</v>
      </c>
      <c r="W13" s="248">
        <v>15</v>
      </c>
      <c r="X13" s="142" t="s">
        <v>502</v>
      </c>
      <c r="Y13" s="249">
        <f>SUM(Y16:Y52)</f>
        <v>3575548000</v>
      </c>
      <c r="Z13" s="248"/>
      <c r="AA13" s="142"/>
      <c r="AB13" s="233"/>
      <c r="AC13" s="248"/>
      <c r="AD13" s="142"/>
      <c r="AE13" s="233"/>
      <c r="AF13" s="250">
        <f>Q13+T13+W13</f>
        <v>45</v>
      </c>
      <c r="AG13" s="251" t="s">
        <v>502</v>
      </c>
      <c r="AH13" s="233">
        <f>SUM(AH16:AH52)</f>
        <v>8080690000</v>
      </c>
      <c r="AI13" s="36" t="s">
        <v>166</v>
      </c>
      <c r="AJ13" s="29"/>
      <c r="AK13" s="30"/>
      <c r="AM13" s="37">
        <f>S13+V13+Y13+AB13+AE13</f>
        <v>8080690000</v>
      </c>
    </row>
    <row r="14" spans="1:39" ht="20.25" customHeight="1">
      <c r="A14" s="242"/>
      <c r="B14" s="243" t="s">
        <v>523</v>
      </c>
      <c r="C14" s="244"/>
      <c r="D14" s="243" t="s">
        <v>403</v>
      </c>
      <c r="E14" s="244"/>
      <c r="F14" s="243" t="s">
        <v>1115</v>
      </c>
      <c r="G14" s="20"/>
      <c r="H14" s="186"/>
      <c r="I14" s="186"/>
      <c r="J14" s="186"/>
      <c r="K14" s="252"/>
      <c r="L14" s="253" t="s">
        <v>526</v>
      </c>
      <c r="M14" s="246"/>
      <c r="N14" s="247" t="s">
        <v>168</v>
      </c>
      <c r="O14" s="10"/>
      <c r="P14" s="11"/>
      <c r="Q14" s="248"/>
      <c r="R14" s="142"/>
      <c r="S14" s="229"/>
      <c r="T14" s="248"/>
      <c r="U14" s="142"/>
      <c r="V14" s="167"/>
      <c r="W14" s="254"/>
      <c r="X14" s="188"/>
      <c r="Y14" s="255"/>
      <c r="Z14" s="248"/>
      <c r="AA14" s="142"/>
      <c r="AB14" s="256"/>
      <c r="AC14" s="248"/>
      <c r="AD14" s="142"/>
      <c r="AE14" s="257"/>
      <c r="AF14" s="250"/>
      <c r="AG14" s="251"/>
      <c r="AH14" s="233"/>
      <c r="AI14" s="26"/>
      <c r="AJ14" s="29"/>
      <c r="AK14" s="30"/>
      <c r="AM14" s="37"/>
    </row>
    <row r="15" spans="1:37" ht="20.25" customHeight="1">
      <c r="A15" s="242"/>
      <c r="B15" s="243" t="s">
        <v>1112</v>
      </c>
      <c r="C15" s="244"/>
      <c r="D15" s="243" t="s">
        <v>508</v>
      </c>
      <c r="E15" s="244"/>
      <c r="F15" s="243" t="s">
        <v>168</v>
      </c>
      <c r="G15" s="20"/>
      <c r="H15" s="20"/>
      <c r="I15" s="20"/>
      <c r="J15" s="20"/>
      <c r="K15" s="227"/>
      <c r="L15" s="245"/>
      <c r="M15" s="246"/>
      <c r="N15" s="247" t="s">
        <v>965</v>
      </c>
      <c r="O15" s="10"/>
      <c r="P15" s="11"/>
      <c r="Q15" s="10"/>
      <c r="R15" s="11"/>
      <c r="S15" s="229"/>
      <c r="T15" s="10"/>
      <c r="U15" s="229"/>
      <c r="V15" s="233"/>
      <c r="W15" s="230"/>
      <c r="X15" s="232"/>
      <c r="Y15" s="249"/>
      <c r="Z15" s="10"/>
      <c r="AA15" s="11"/>
      <c r="AB15" s="229"/>
      <c r="AC15" s="10"/>
      <c r="AD15" s="11"/>
      <c r="AE15" s="234"/>
      <c r="AF15" s="235"/>
      <c r="AG15" s="238"/>
      <c r="AH15" s="233"/>
      <c r="AI15" s="26"/>
      <c r="AJ15" s="29"/>
      <c r="AK15" s="30"/>
    </row>
    <row r="16" spans="1:37" ht="43.5" customHeight="1">
      <c r="A16" s="17"/>
      <c r="B16" s="243"/>
      <c r="C16" s="22"/>
      <c r="D16" s="11" t="s">
        <v>1113</v>
      </c>
      <c r="E16" s="22"/>
      <c r="F16" s="11" t="s">
        <v>965</v>
      </c>
      <c r="G16" s="918"/>
      <c r="H16" s="905"/>
      <c r="I16" s="905"/>
      <c r="J16" s="905" t="s">
        <v>11</v>
      </c>
      <c r="K16" s="912" t="s">
        <v>13</v>
      </c>
      <c r="L16" s="915" t="s">
        <v>439</v>
      </c>
      <c r="M16" s="34"/>
      <c r="N16" s="903" t="s">
        <v>684</v>
      </c>
      <c r="O16" s="258">
        <v>7</v>
      </c>
      <c r="P16" s="11" t="s">
        <v>80</v>
      </c>
      <c r="Q16" s="10">
        <v>7</v>
      </c>
      <c r="R16" s="11" t="s">
        <v>80</v>
      </c>
      <c r="S16" s="886">
        <v>373800000</v>
      </c>
      <c r="T16" s="10">
        <v>7</v>
      </c>
      <c r="U16" s="11" t="s">
        <v>80</v>
      </c>
      <c r="V16" s="886">
        <v>349800000</v>
      </c>
      <c r="W16" s="230">
        <v>7</v>
      </c>
      <c r="X16" s="231" t="s">
        <v>80</v>
      </c>
      <c r="Y16" s="895">
        <v>721800000</v>
      </c>
      <c r="Z16" s="10"/>
      <c r="AA16" s="11"/>
      <c r="AB16" s="886"/>
      <c r="AC16" s="10"/>
      <c r="AD16" s="11"/>
      <c r="AE16" s="886"/>
      <c r="AF16" s="230">
        <v>7</v>
      </c>
      <c r="AG16" s="11" t="s">
        <v>160</v>
      </c>
      <c r="AH16" s="879">
        <f>S16+V16+Y16+AB16+AE16</f>
        <v>1445400000</v>
      </c>
      <c r="AI16" s="44"/>
      <c r="AJ16" s="29"/>
      <c r="AK16" s="11"/>
    </row>
    <row r="17" spans="1:37" ht="36.75" customHeight="1">
      <c r="A17" s="17"/>
      <c r="B17" s="11"/>
      <c r="C17" s="22"/>
      <c r="D17" s="11"/>
      <c r="E17" s="22"/>
      <c r="F17" s="11"/>
      <c r="G17" s="918"/>
      <c r="H17" s="906"/>
      <c r="I17" s="906"/>
      <c r="J17" s="906"/>
      <c r="K17" s="913"/>
      <c r="L17" s="916"/>
      <c r="M17" s="33"/>
      <c r="N17" s="919"/>
      <c r="O17" s="258">
        <v>5</v>
      </c>
      <c r="P17" s="259" t="s">
        <v>81</v>
      </c>
      <c r="Q17" s="10">
        <v>5</v>
      </c>
      <c r="R17" s="11" t="s">
        <v>81</v>
      </c>
      <c r="S17" s="887"/>
      <c r="T17" s="10">
        <v>5</v>
      </c>
      <c r="U17" s="11" t="s">
        <v>81</v>
      </c>
      <c r="V17" s="887"/>
      <c r="W17" s="230">
        <v>6</v>
      </c>
      <c r="X17" s="231" t="s">
        <v>81</v>
      </c>
      <c r="Y17" s="920"/>
      <c r="Z17" s="10"/>
      <c r="AA17" s="11"/>
      <c r="AB17" s="887"/>
      <c r="AC17" s="10"/>
      <c r="AD17" s="11"/>
      <c r="AE17" s="887"/>
      <c r="AF17" s="230">
        <v>5</v>
      </c>
      <c r="AG17" s="11" t="s">
        <v>160</v>
      </c>
      <c r="AH17" s="880"/>
      <c r="AI17" s="44"/>
      <c r="AJ17" s="29"/>
      <c r="AK17" s="11"/>
    </row>
    <row r="18" spans="1:37" ht="28.5" customHeight="1">
      <c r="A18" s="17"/>
      <c r="B18" s="11"/>
      <c r="C18" s="22"/>
      <c r="D18" s="11"/>
      <c r="E18" s="22"/>
      <c r="F18" s="11"/>
      <c r="G18" s="918"/>
      <c r="H18" s="906"/>
      <c r="I18" s="906"/>
      <c r="J18" s="906"/>
      <c r="K18" s="913"/>
      <c r="L18" s="916"/>
      <c r="M18" s="33"/>
      <c r="N18" s="919"/>
      <c r="O18" s="10">
        <v>1</v>
      </c>
      <c r="P18" s="11" t="s">
        <v>156</v>
      </c>
      <c r="Q18" s="10">
        <v>1</v>
      </c>
      <c r="R18" s="11" t="s">
        <v>156</v>
      </c>
      <c r="S18" s="887"/>
      <c r="T18" s="10">
        <v>1</v>
      </c>
      <c r="U18" s="11" t="s">
        <v>156</v>
      </c>
      <c r="V18" s="887"/>
      <c r="W18" s="230">
        <v>1</v>
      </c>
      <c r="X18" s="231" t="s">
        <v>156</v>
      </c>
      <c r="Y18" s="920"/>
      <c r="Z18" s="10"/>
      <c r="AA18" s="11"/>
      <c r="AB18" s="887"/>
      <c r="AC18" s="10"/>
      <c r="AD18" s="11"/>
      <c r="AE18" s="887"/>
      <c r="AF18" s="230">
        <v>1</v>
      </c>
      <c r="AG18" s="11" t="s">
        <v>160</v>
      </c>
      <c r="AH18" s="880"/>
      <c r="AI18" s="44"/>
      <c r="AJ18" s="29"/>
      <c r="AK18" s="11"/>
    </row>
    <row r="19" spans="1:37" ht="33" customHeight="1">
      <c r="A19" s="17"/>
      <c r="B19" s="11"/>
      <c r="C19" s="22"/>
      <c r="D19" s="11"/>
      <c r="E19" s="22"/>
      <c r="F19" s="11"/>
      <c r="G19" s="12"/>
      <c r="H19" s="907"/>
      <c r="I19" s="907"/>
      <c r="J19" s="907"/>
      <c r="K19" s="914"/>
      <c r="L19" s="917"/>
      <c r="M19" s="118"/>
      <c r="N19" s="904"/>
      <c r="O19" s="230">
        <v>1</v>
      </c>
      <c r="P19" s="231" t="s">
        <v>181</v>
      </c>
      <c r="Q19" s="10">
        <v>1</v>
      </c>
      <c r="R19" s="11" t="s">
        <v>181</v>
      </c>
      <c r="S19" s="888"/>
      <c r="T19" s="230">
        <v>1</v>
      </c>
      <c r="U19" s="231" t="s">
        <v>181</v>
      </c>
      <c r="V19" s="888"/>
      <c r="W19" s="230">
        <v>1</v>
      </c>
      <c r="X19" s="231" t="s">
        <v>181</v>
      </c>
      <c r="Y19" s="896"/>
      <c r="Z19" s="10"/>
      <c r="AA19" s="11"/>
      <c r="AB19" s="888"/>
      <c r="AC19" s="10"/>
      <c r="AD19" s="11"/>
      <c r="AE19" s="888"/>
      <c r="AF19" s="230">
        <v>1</v>
      </c>
      <c r="AG19" s="11"/>
      <c r="AH19" s="902"/>
      <c r="AI19" s="44"/>
      <c r="AJ19" s="29"/>
      <c r="AK19" s="11"/>
    </row>
    <row r="20" spans="1:37" ht="39">
      <c r="A20" s="17"/>
      <c r="B20" s="11"/>
      <c r="C20" s="22"/>
      <c r="D20" s="11"/>
      <c r="E20" s="22"/>
      <c r="F20" s="11"/>
      <c r="G20" s="918"/>
      <c r="H20" s="918"/>
      <c r="I20" s="918"/>
      <c r="J20" s="918" t="s">
        <v>11</v>
      </c>
      <c r="K20" s="911" t="s">
        <v>15</v>
      </c>
      <c r="L20" s="915" t="s">
        <v>83</v>
      </c>
      <c r="M20" s="34"/>
      <c r="N20" s="925" t="s">
        <v>561</v>
      </c>
      <c r="O20" s="10">
        <v>15</v>
      </c>
      <c r="P20" s="11" t="s">
        <v>84</v>
      </c>
      <c r="Q20" s="10">
        <v>15</v>
      </c>
      <c r="R20" s="11" t="s">
        <v>142</v>
      </c>
      <c r="S20" s="978">
        <v>32200000</v>
      </c>
      <c r="T20" s="10">
        <v>14</v>
      </c>
      <c r="U20" s="11" t="s">
        <v>142</v>
      </c>
      <c r="V20" s="978">
        <v>34200000</v>
      </c>
      <c r="W20" s="230">
        <v>15</v>
      </c>
      <c r="X20" s="231" t="s">
        <v>142</v>
      </c>
      <c r="Y20" s="979">
        <v>38000000</v>
      </c>
      <c r="Z20" s="10"/>
      <c r="AA20" s="11"/>
      <c r="AB20" s="978"/>
      <c r="AC20" s="10"/>
      <c r="AD20" s="11"/>
      <c r="AE20" s="978"/>
      <c r="AF20" s="230">
        <v>15</v>
      </c>
      <c r="AG20" s="11" t="s">
        <v>142</v>
      </c>
      <c r="AH20" s="977">
        <f>S20+V20+Y20+AB20+AE20</f>
        <v>104400000</v>
      </c>
      <c r="AI20" s="26"/>
      <c r="AJ20" s="29"/>
      <c r="AK20" s="30"/>
    </row>
    <row r="21" spans="1:37" ht="25.5" customHeight="1" hidden="1">
      <c r="A21" s="17"/>
      <c r="B21" s="261" t="s">
        <v>14</v>
      </c>
      <c r="C21" s="262"/>
      <c r="D21" s="261" t="s">
        <v>14</v>
      </c>
      <c r="E21" s="262"/>
      <c r="F21" s="261"/>
      <c r="G21" s="918"/>
      <c r="H21" s="918"/>
      <c r="I21" s="918"/>
      <c r="J21" s="918"/>
      <c r="K21" s="911"/>
      <c r="L21" s="916"/>
      <c r="M21" s="33"/>
      <c r="N21" s="925"/>
      <c r="O21" s="10"/>
      <c r="P21" s="11" t="s">
        <v>85</v>
      </c>
      <c r="Q21" s="10"/>
      <c r="R21" s="11" t="s">
        <v>85</v>
      </c>
      <c r="S21" s="978"/>
      <c r="T21" s="10"/>
      <c r="U21" s="11" t="s">
        <v>85</v>
      </c>
      <c r="V21" s="978"/>
      <c r="W21" s="230"/>
      <c r="X21" s="231" t="s">
        <v>85</v>
      </c>
      <c r="Y21" s="979"/>
      <c r="Z21" s="10"/>
      <c r="AA21" s="11"/>
      <c r="AB21" s="978"/>
      <c r="AC21" s="10"/>
      <c r="AD21" s="11"/>
      <c r="AE21" s="978"/>
      <c r="AF21" s="230">
        <f>Q21+T21+W21+Z21+AC21</f>
        <v>0</v>
      </c>
      <c r="AG21" s="11" t="s">
        <v>85</v>
      </c>
      <c r="AH21" s="977"/>
      <c r="AI21" s="26"/>
      <c r="AJ21" s="29"/>
      <c r="AK21" s="30"/>
    </row>
    <row r="22" spans="1:37" ht="39">
      <c r="A22" s="17"/>
      <c r="B22" s="18"/>
      <c r="C22" s="17"/>
      <c r="D22" s="19"/>
      <c r="E22" s="18"/>
      <c r="F22" s="18"/>
      <c r="G22" s="918"/>
      <c r="H22" s="918"/>
      <c r="I22" s="918"/>
      <c r="J22" s="918"/>
      <c r="K22" s="911"/>
      <c r="L22" s="917"/>
      <c r="M22" s="118"/>
      <c r="N22" s="925"/>
      <c r="O22" s="10">
        <v>67</v>
      </c>
      <c r="P22" s="11" t="s">
        <v>86</v>
      </c>
      <c r="Q22" s="10">
        <v>67</v>
      </c>
      <c r="R22" s="11" t="s">
        <v>142</v>
      </c>
      <c r="S22" s="978"/>
      <c r="T22" s="10">
        <v>77</v>
      </c>
      <c r="U22" s="11" t="s">
        <v>142</v>
      </c>
      <c r="V22" s="978"/>
      <c r="W22" s="230">
        <v>75</v>
      </c>
      <c r="X22" s="231" t="s">
        <v>142</v>
      </c>
      <c r="Y22" s="979"/>
      <c r="Z22" s="10"/>
      <c r="AA22" s="11"/>
      <c r="AB22" s="978"/>
      <c r="AC22" s="10"/>
      <c r="AD22" s="11"/>
      <c r="AE22" s="978"/>
      <c r="AF22" s="230">
        <v>75</v>
      </c>
      <c r="AG22" s="11" t="s">
        <v>142</v>
      </c>
      <c r="AH22" s="977"/>
      <c r="AI22" s="26"/>
      <c r="AJ22" s="29"/>
      <c r="AK22" s="30"/>
    </row>
    <row r="23" spans="1:37" ht="45" customHeight="1">
      <c r="A23" s="17"/>
      <c r="B23" s="18"/>
      <c r="C23" s="17"/>
      <c r="D23" s="19"/>
      <c r="E23" s="18"/>
      <c r="F23" s="18"/>
      <c r="G23" s="918"/>
      <c r="H23" s="905"/>
      <c r="I23" s="905"/>
      <c r="J23" s="905" t="s">
        <v>11</v>
      </c>
      <c r="K23" s="912" t="s">
        <v>32</v>
      </c>
      <c r="L23" s="915" t="s">
        <v>87</v>
      </c>
      <c r="M23" s="34"/>
      <c r="N23" s="974" t="s">
        <v>685</v>
      </c>
      <c r="O23" s="230">
        <v>28</v>
      </c>
      <c r="P23" s="231" t="s">
        <v>88</v>
      </c>
      <c r="Q23" s="10">
        <v>26</v>
      </c>
      <c r="R23" s="11" t="s">
        <v>466</v>
      </c>
      <c r="S23" s="886">
        <v>277000000</v>
      </c>
      <c r="T23" s="10">
        <v>32</v>
      </c>
      <c r="U23" s="11" t="s">
        <v>466</v>
      </c>
      <c r="V23" s="886">
        <v>309678000</v>
      </c>
      <c r="W23" s="230">
        <v>31</v>
      </c>
      <c r="X23" s="231" t="s">
        <v>88</v>
      </c>
      <c r="Y23" s="895">
        <v>519717000</v>
      </c>
      <c r="Z23" s="10"/>
      <c r="AA23" s="11"/>
      <c r="AB23" s="886"/>
      <c r="AC23" s="10"/>
      <c r="AD23" s="11"/>
      <c r="AE23" s="886"/>
      <c r="AF23" s="230">
        <v>26</v>
      </c>
      <c r="AG23" s="11" t="s">
        <v>466</v>
      </c>
      <c r="AH23" s="879">
        <f>S23+V23+Y23+AB23+AE23</f>
        <v>1106395000</v>
      </c>
      <c r="AI23" s="26"/>
      <c r="AJ23" s="29"/>
      <c r="AK23" s="30"/>
    </row>
    <row r="24" spans="1:37" ht="59.25" customHeight="1">
      <c r="A24" s="17"/>
      <c r="B24" s="18"/>
      <c r="C24" s="17"/>
      <c r="D24" s="19"/>
      <c r="E24" s="18"/>
      <c r="F24" s="18"/>
      <c r="G24" s="918"/>
      <c r="H24" s="906"/>
      <c r="I24" s="906"/>
      <c r="J24" s="906"/>
      <c r="K24" s="913"/>
      <c r="L24" s="916"/>
      <c r="M24" s="33"/>
      <c r="N24" s="919"/>
      <c r="O24" s="10">
        <v>15</v>
      </c>
      <c r="P24" s="263" t="s">
        <v>182</v>
      </c>
      <c r="Q24" s="10">
        <v>15</v>
      </c>
      <c r="R24" s="11" t="s">
        <v>82</v>
      </c>
      <c r="S24" s="887"/>
      <c r="T24" s="10">
        <v>17</v>
      </c>
      <c r="U24" s="11" t="s">
        <v>82</v>
      </c>
      <c r="V24" s="887"/>
      <c r="W24" s="230">
        <v>23</v>
      </c>
      <c r="X24" s="231" t="s">
        <v>424</v>
      </c>
      <c r="Y24" s="920"/>
      <c r="Z24" s="10"/>
      <c r="AA24" s="11"/>
      <c r="AB24" s="887"/>
      <c r="AC24" s="10"/>
      <c r="AD24" s="11"/>
      <c r="AE24" s="887"/>
      <c r="AF24" s="230">
        <v>15</v>
      </c>
      <c r="AG24" s="11" t="s">
        <v>82</v>
      </c>
      <c r="AH24" s="880"/>
      <c r="AI24" s="44"/>
      <c r="AJ24" s="264"/>
      <c r="AK24" s="265"/>
    </row>
    <row r="25" spans="1:37" ht="67.5" customHeight="1">
      <c r="A25" s="17"/>
      <c r="B25" s="18"/>
      <c r="C25" s="17"/>
      <c r="D25" s="19"/>
      <c r="E25" s="18"/>
      <c r="F25" s="18"/>
      <c r="G25" s="12"/>
      <c r="H25" s="906"/>
      <c r="I25" s="906"/>
      <c r="J25" s="906"/>
      <c r="K25" s="913"/>
      <c r="L25" s="916"/>
      <c r="M25" s="33"/>
      <c r="N25" s="919"/>
      <c r="O25" s="10">
        <v>6</v>
      </c>
      <c r="P25" s="263" t="s">
        <v>183</v>
      </c>
      <c r="Q25" s="10">
        <v>6</v>
      </c>
      <c r="R25" s="11" t="s">
        <v>161</v>
      </c>
      <c r="S25" s="887"/>
      <c r="T25" s="10"/>
      <c r="U25" s="11" t="s">
        <v>161</v>
      </c>
      <c r="V25" s="887"/>
      <c r="W25" s="230">
        <v>2</v>
      </c>
      <c r="X25" s="231" t="s">
        <v>686</v>
      </c>
      <c r="Y25" s="920"/>
      <c r="Z25" s="10"/>
      <c r="AA25" s="11"/>
      <c r="AB25" s="887"/>
      <c r="AC25" s="10"/>
      <c r="AD25" s="11"/>
      <c r="AE25" s="887"/>
      <c r="AF25" s="230">
        <v>6</v>
      </c>
      <c r="AG25" s="11" t="s">
        <v>161</v>
      </c>
      <c r="AH25" s="880"/>
      <c r="AI25" s="44"/>
      <c r="AJ25" s="264"/>
      <c r="AK25" s="265"/>
    </row>
    <row r="26" spans="1:37" ht="77.25" customHeight="1">
      <c r="A26" s="17"/>
      <c r="B26" s="18"/>
      <c r="C26" s="17"/>
      <c r="D26" s="19"/>
      <c r="E26" s="18"/>
      <c r="F26" s="18"/>
      <c r="G26" s="12"/>
      <c r="H26" s="907"/>
      <c r="I26" s="907"/>
      <c r="J26" s="907"/>
      <c r="K26" s="914"/>
      <c r="L26" s="917"/>
      <c r="M26" s="118"/>
      <c r="N26" s="904"/>
      <c r="O26" s="10">
        <v>3</v>
      </c>
      <c r="P26" s="263" t="s">
        <v>184</v>
      </c>
      <c r="Q26" s="10">
        <v>3</v>
      </c>
      <c r="R26" s="11" t="s">
        <v>161</v>
      </c>
      <c r="S26" s="888"/>
      <c r="T26" s="10"/>
      <c r="U26" s="11" t="s">
        <v>161</v>
      </c>
      <c r="V26" s="888"/>
      <c r="W26" s="230">
        <v>4</v>
      </c>
      <c r="X26" s="231" t="s">
        <v>687</v>
      </c>
      <c r="Y26" s="896"/>
      <c r="Z26" s="10"/>
      <c r="AA26" s="11"/>
      <c r="AB26" s="888"/>
      <c r="AC26" s="10"/>
      <c r="AD26" s="11"/>
      <c r="AE26" s="888"/>
      <c r="AF26" s="230">
        <v>3</v>
      </c>
      <c r="AG26" s="11" t="s">
        <v>161</v>
      </c>
      <c r="AH26" s="902"/>
      <c r="AI26" s="44"/>
      <c r="AJ26" s="264"/>
      <c r="AK26" s="265"/>
    </row>
    <row r="27" spans="1:37" ht="25.5">
      <c r="A27" s="17"/>
      <c r="B27" s="18"/>
      <c r="C27" s="17"/>
      <c r="D27" s="19"/>
      <c r="E27" s="18"/>
      <c r="F27" s="18"/>
      <c r="G27" s="12"/>
      <c r="H27" s="12"/>
      <c r="I27" s="12"/>
      <c r="J27" s="12" t="s">
        <v>11</v>
      </c>
      <c r="K27" s="266" t="s">
        <v>34</v>
      </c>
      <c r="L27" s="21" t="s">
        <v>89</v>
      </c>
      <c r="M27" s="22"/>
      <c r="N27" s="11" t="s">
        <v>562</v>
      </c>
      <c r="O27" s="10">
        <v>70</v>
      </c>
      <c r="P27" s="11" t="s">
        <v>90</v>
      </c>
      <c r="Q27" s="10">
        <v>74</v>
      </c>
      <c r="R27" s="11" t="s">
        <v>161</v>
      </c>
      <c r="S27" s="4">
        <v>150000000</v>
      </c>
      <c r="T27" s="10">
        <v>74</v>
      </c>
      <c r="U27" s="11" t="s">
        <v>161</v>
      </c>
      <c r="V27" s="4">
        <v>150000000</v>
      </c>
      <c r="W27" s="230">
        <v>89</v>
      </c>
      <c r="X27" s="231" t="s">
        <v>161</v>
      </c>
      <c r="Y27" s="267">
        <v>154840000</v>
      </c>
      <c r="Z27" s="10"/>
      <c r="AA27" s="11"/>
      <c r="AB27" s="4"/>
      <c r="AC27" s="10"/>
      <c r="AD27" s="11"/>
      <c r="AE27" s="4"/>
      <c r="AF27" s="235">
        <f>AC27</f>
        <v>0</v>
      </c>
      <c r="AG27" s="11" t="s">
        <v>161</v>
      </c>
      <c r="AH27" s="268">
        <f>S27+V27+Y27+AB27+AE27</f>
        <v>454840000</v>
      </c>
      <c r="AI27" s="44"/>
      <c r="AJ27" s="29"/>
      <c r="AK27" s="11"/>
    </row>
    <row r="28" spans="1:37" ht="48" customHeight="1">
      <c r="A28" s="17"/>
      <c r="B28" s="18"/>
      <c r="C28" s="17"/>
      <c r="D28" s="19"/>
      <c r="E28" s="18"/>
      <c r="F28" s="18"/>
      <c r="G28" s="915"/>
      <c r="H28" s="915"/>
      <c r="I28" s="915"/>
      <c r="J28" s="915" t="s">
        <v>11</v>
      </c>
      <c r="K28" s="915" t="s">
        <v>26</v>
      </c>
      <c r="L28" s="915" t="s">
        <v>91</v>
      </c>
      <c r="M28" s="34"/>
      <c r="N28" s="915" t="s">
        <v>692</v>
      </c>
      <c r="O28" s="10">
        <v>39</v>
      </c>
      <c r="P28" s="11" t="s">
        <v>93</v>
      </c>
      <c r="Q28" s="10">
        <v>39</v>
      </c>
      <c r="R28" s="11" t="s">
        <v>161</v>
      </c>
      <c r="S28" s="886">
        <v>150000000</v>
      </c>
      <c r="T28" s="10">
        <v>40</v>
      </c>
      <c r="U28" s="11" t="s">
        <v>161</v>
      </c>
      <c r="V28" s="886">
        <v>150000000</v>
      </c>
      <c r="W28" s="230">
        <v>31</v>
      </c>
      <c r="X28" s="231" t="s">
        <v>688</v>
      </c>
      <c r="Y28" s="895">
        <v>155016000</v>
      </c>
      <c r="Z28" s="10"/>
      <c r="AA28" s="11"/>
      <c r="AB28" s="978"/>
      <c r="AC28" s="10"/>
      <c r="AD28" s="11"/>
      <c r="AE28" s="978"/>
      <c r="AF28" s="235">
        <f>AC28</f>
        <v>0</v>
      </c>
      <c r="AG28" s="11" t="s">
        <v>161</v>
      </c>
      <c r="AH28" s="879">
        <f>S28+V28+Y28+AB28+AE28</f>
        <v>455016000</v>
      </c>
      <c r="AI28" s="44"/>
      <c r="AJ28" s="29"/>
      <c r="AK28" s="11"/>
    </row>
    <row r="29" spans="1:37" ht="29.25" customHeight="1">
      <c r="A29" s="17"/>
      <c r="B29" s="18"/>
      <c r="C29" s="17"/>
      <c r="D29" s="19"/>
      <c r="E29" s="18"/>
      <c r="F29" s="18"/>
      <c r="G29" s="916"/>
      <c r="H29" s="916"/>
      <c r="I29" s="916"/>
      <c r="J29" s="916"/>
      <c r="K29" s="916"/>
      <c r="L29" s="916"/>
      <c r="M29" s="33"/>
      <c r="N29" s="916"/>
      <c r="O29" s="10">
        <v>48000</v>
      </c>
      <c r="P29" s="11" t="s">
        <v>94</v>
      </c>
      <c r="Q29" s="10">
        <v>48000</v>
      </c>
      <c r="R29" s="11" t="s">
        <v>159</v>
      </c>
      <c r="S29" s="887"/>
      <c r="T29" s="10">
        <v>11000</v>
      </c>
      <c r="U29" s="11" t="s">
        <v>159</v>
      </c>
      <c r="V29" s="887"/>
      <c r="W29" s="230">
        <v>56345</v>
      </c>
      <c r="X29" s="231" t="s">
        <v>689</v>
      </c>
      <c r="Y29" s="920"/>
      <c r="Z29" s="10"/>
      <c r="AA29" s="11"/>
      <c r="AB29" s="978"/>
      <c r="AC29" s="10"/>
      <c r="AD29" s="11"/>
      <c r="AE29" s="978"/>
      <c r="AF29" s="235">
        <f>Q29+T29+W29+Z29+AC29+O29</f>
        <v>163345</v>
      </c>
      <c r="AG29" s="11" t="s">
        <v>159</v>
      </c>
      <c r="AH29" s="880"/>
      <c r="AI29" s="44"/>
      <c r="AJ29" s="29"/>
      <c r="AK29" s="11"/>
    </row>
    <row r="30" spans="1:37" ht="29.25" customHeight="1">
      <c r="A30" s="17"/>
      <c r="B30" s="18"/>
      <c r="C30" s="17"/>
      <c r="D30" s="19"/>
      <c r="E30" s="18"/>
      <c r="F30" s="18"/>
      <c r="G30" s="916"/>
      <c r="H30" s="916"/>
      <c r="I30" s="916"/>
      <c r="J30" s="916"/>
      <c r="K30" s="916"/>
      <c r="L30" s="916"/>
      <c r="M30" s="118"/>
      <c r="N30" s="916"/>
      <c r="O30" s="10">
        <v>100</v>
      </c>
      <c r="P30" s="11" t="s">
        <v>95</v>
      </c>
      <c r="Q30" s="10">
        <v>100</v>
      </c>
      <c r="R30" s="11" t="s">
        <v>36</v>
      </c>
      <c r="S30" s="887"/>
      <c r="T30" s="10">
        <v>110</v>
      </c>
      <c r="U30" s="11" t="s">
        <v>36</v>
      </c>
      <c r="V30" s="887"/>
      <c r="W30" s="230">
        <v>120</v>
      </c>
      <c r="X30" s="231" t="s">
        <v>690</v>
      </c>
      <c r="Y30" s="920"/>
      <c r="Z30" s="10"/>
      <c r="AA30" s="11"/>
      <c r="AB30" s="978"/>
      <c r="AC30" s="10"/>
      <c r="AD30" s="11"/>
      <c r="AE30" s="978"/>
      <c r="AF30" s="235">
        <f>Q30+T30+W30+Z30+AC30+O30</f>
        <v>430</v>
      </c>
      <c r="AG30" s="11" t="s">
        <v>36</v>
      </c>
      <c r="AH30" s="880"/>
      <c r="AI30" s="26"/>
      <c r="AJ30" s="29"/>
      <c r="AK30" s="30"/>
    </row>
    <row r="31" spans="1:37" ht="29.25" customHeight="1">
      <c r="A31" s="17"/>
      <c r="B31" s="18"/>
      <c r="C31" s="17"/>
      <c r="D31" s="19"/>
      <c r="E31" s="18"/>
      <c r="F31" s="18"/>
      <c r="G31" s="917"/>
      <c r="H31" s="917"/>
      <c r="I31" s="917"/>
      <c r="J31" s="917"/>
      <c r="K31" s="917"/>
      <c r="L31" s="917"/>
      <c r="M31" s="118"/>
      <c r="N31" s="917"/>
      <c r="O31" s="10"/>
      <c r="P31" s="11"/>
      <c r="Q31" s="10"/>
      <c r="R31" s="11"/>
      <c r="S31" s="888"/>
      <c r="T31" s="10"/>
      <c r="U31" s="11"/>
      <c r="V31" s="888"/>
      <c r="W31" s="230">
        <v>20</v>
      </c>
      <c r="X31" s="231" t="s">
        <v>691</v>
      </c>
      <c r="Y31" s="896"/>
      <c r="Z31" s="10"/>
      <c r="AA31" s="11"/>
      <c r="AB31" s="15"/>
      <c r="AC31" s="10"/>
      <c r="AD31" s="11"/>
      <c r="AE31" s="15"/>
      <c r="AF31" s="235"/>
      <c r="AG31" s="11"/>
      <c r="AH31" s="902"/>
      <c r="AI31" s="26"/>
      <c r="AJ31" s="29"/>
      <c r="AK31" s="30"/>
    </row>
    <row r="32" spans="1:37" ht="55.5" customHeight="1">
      <c r="A32" s="17"/>
      <c r="B32" s="18"/>
      <c r="C32" s="17"/>
      <c r="D32" s="19"/>
      <c r="E32" s="18"/>
      <c r="F32" s="18"/>
      <c r="G32" s="12"/>
      <c r="H32" s="12"/>
      <c r="I32" s="12"/>
      <c r="J32" s="12" t="s">
        <v>11</v>
      </c>
      <c r="K32" s="13" t="s">
        <v>16</v>
      </c>
      <c r="L32" s="21" t="s">
        <v>96</v>
      </c>
      <c r="M32" s="22"/>
      <c r="N32" s="11" t="s">
        <v>693</v>
      </c>
      <c r="O32" s="24">
        <v>23</v>
      </c>
      <c r="P32" s="11" t="s">
        <v>97</v>
      </c>
      <c r="Q32" s="10">
        <v>23</v>
      </c>
      <c r="R32" s="11" t="s">
        <v>161</v>
      </c>
      <c r="S32" s="4">
        <v>40000000</v>
      </c>
      <c r="T32" s="10">
        <v>26</v>
      </c>
      <c r="U32" s="11" t="s">
        <v>161</v>
      </c>
      <c r="V32" s="4">
        <v>40000000</v>
      </c>
      <c r="W32" s="230">
        <v>30</v>
      </c>
      <c r="X32" s="231" t="s">
        <v>694</v>
      </c>
      <c r="Y32" s="267">
        <v>59223000</v>
      </c>
      <c r="Z32" s="10"/>
      <c r="AA32" s="11"/>
      <c r="AB32" s="4"/>
      <c r="AC32" s="10"/>
      <c r="AD32" s="11"/>
      <c r="AE32" s="4"/>
      <c r="AF32" s="235">
        <v>23</v>
      </c>
      <c r="AG32" s="11" t="s">
        <v>161</v>
      </c>
      <c r="AH32" s="268">
        <f>S32+V32+Y32+AB32+AE32</f>
        <v>139223000</v>
      </c>
      <c r="AI32" s="44"/>
      <c r="AJ32" s="29"/>
      <c r="AK32" s="11"/>
    </row>
    <row r="33" spans="1:37" ht="54" customHeight="1">
      <c r="A33" s="17"/>
      <c r="B33" s="18"/>
      <c r="C33" s="17"/>
      <c r="D33" s="19"/>
      <c r="E33" s="18"/>
      <c r="F33" s="18"/>
      <c r="G33" s="915"/>
      <c r="H33" s="915"/>
      <c r="I33" s="915"/>
      <c r="J33" s="915" t="s">
        <v>11</v>
      </c>
      <c r="K33" s="915" t="s">
        <v>35</v>
      </c>
      <c r="L33" s="915" t="s">
        <v>98</v>
      </c>
      <c r="M33" s="22"/>
      <c r="N33" s="915" t="s">
        <v>695</v>
      </c>
      <c r="O33" s="10">
        <v>4</v>
      </c>
      <c r="P33" s="11" t="s">
        <v>99</v>
      </c>
      <c r="Q33" s="10">
        <v>4</v>
      </c>
      <c r="R33" s="11" t="s">
        <v>161</v>
      </c>
      <c r="S33" s="4">
        <v>34944000</v>
      </c>
      <c r="T33" s="10">
        <v>4</v>
      </c>
      <c r="U33" s="11" t="s">
        <v>161</v>
      </c>
      <c r="V33" s="4">
        <v>34944000</v>
      </c>
      <c r="W33" s="230">
        <v>2</v>
      </c>
      <c r="X33" s="231" t="s">
        <v>161</v>
      </c>
      <c r="Y33" s="895">
        <v>24024000</v>
      </c>
      <c r="Z33" s="10"/>
      <c r="AA33" s="11"/>
      <c r="AB33" s="4"/>
      <c r="AC33" s="10"/>
      <c r="AD33" s="11"/>
      <c r="AE33" s="4"/>
      <c r="AF33" s="235">
        <f>AC33</f>
        <v>0</v>
      </c>
      <c r="AG33" s="11" t="s">
        <v>161</v>
      </c>
      <c r="AH33" s="977">
        <f>S33+V33+Y33+AB33+AE33</f>
        <v>93912000</v>
      </c>
      <c r="AI33" s="44"/>
      <c r="AJ33" s="29"/>
      <c r="AK33" s="11"/>
    </row>
    <row r="34" spans="1:37" ht="54" customHeight="1">
      <c r="A34" s="17"/>
      <c r="B34" s="18"/>
      <c r="C34" s="17"/>
      <c r="D34" s="19"/>
      <c r="E34" s="18"/>
      <c r="F34" s="18"/>
      <c r="G34" s="917"/>
      <c r="H34" s="917"/>
      <c r="I34" s="917"/>
      <c r="J34" s="917"/>
      <c r="K34" s="917"/>
      <c r="L34" s="917"/>
      <c r="M34" s="34"/>
      <c r="N34" s="917"/>
      <c r="O34" s="10"/>
      <c r="P34" s="11"/>
      <c r="Q34" s="10"/>
      <c r="R34" s="11"/>
      <c r="S34" s="16"/>
      <c r="T34" s="10"/>
      <c r="U34" s="11"/>
      <c r="V34" s="16"/>
      <c r="W34" s="230">
        <v>7392</v>
      </c>
      <c r="X34" s="231" t="s">
        <v>696</v>
      </c>
      <c r="Y34" s="896"/>
      <c r="Z34" s="10"/>
      <c r="AA34" s="11"/>
      <c r="AB34" s="16"/>
      <c r="AC34" s="10"/>
      <c r="AD34" s="11"/>
      <c r="AE34" s="16"/>
      <c r="AF34" s="235"/>
      <c r="AG34" s="11"/>
      <c r="AH34" s="977"/>
      <c r="AI34" s="44"/>
      <c r="AJ34" s="29"/>
      <c r="AK34" s="11"/>
    </row>
    <row r="35" spans="1:37" ht="64.5">
      <c r="A35" s="17"/>
      <c r="B35" s="18"/>
      <c r="C35" s="17"/>
      <c r="D35" s="19"/>
      <c r="E35" s="18"/>
      <c r="F35" s="18"/>
      <c r="G35" s="915"/>
      <c r="H35" s="915"/>
      <c r="I35" s="915"/>
      <c r="J35" s="915" t="s">
        <v>11</v>
      </c>
      <c r="K35" s="915" t="s">
        <v>17</v>
      </c>
      <c r="L35" s="915" t="s">
        <v>100</v>
      </c>
      <c r="M35" s="34"/>
      <c r="N35" s="915" t="s">
        <v>697</v>
      </c>
      <c r="O35" s="10">
        <v>10</v>
      </c>
      <c r="P35" s="11" t="s">
        <v>185</v>
      </c>
      <c r="Q35" s="10">
        <v>10</v>
      </c>
      <c r="R35" s="11" t="s">
        <v>162</v>
      </c>
      <c r="S35" s="879">
        <v>6200000</v>
      </c>
      <c r="T35" s="10">
        <v>16</v>
      </c>
      <c r="U35" s="11" t="s">
        <v>162</v>
      </c>
      <c r="V35" s="879">
        <v>9920000</v>
      </c>
      <c r="W35" s="230">
        <v>16</v>
      </c>
      <c r="X35" s="231" t="s">
        <v>698</v>
      </c>
      <c r="Y35" s="895">
        <v>50080000</v>
      </c>
      <c r="Z35" s="10"/>
      <c r="AA35" s="11"/>
      <c r="AB35" s="877"/>
      <c r="AC35" s="10"/>
      <c r="AD35" s="11"/>
      <c r="AE35" s="877"/>
      <c r="AF35" s="235">
        <f aca="true" t="shared" si="0" ref="AF35:AF44">Q35+T35+W35+Z35+AC35</f>
        <v>42</v>
      </c>
      <c r="AG35" s="11" t="s">
        <v>132</v>
      </c>
      <c r="AH35" s="879">
        <f>S35+V35+Y35+AB35+AE35</f>
        <v>66200000</v>
      </c>
      <c r="AI35" s="44"/>
      <c r="AJ35" s="29"/>
      <c r="AK35" s="11"/>
    </row>
    <row r="36" spans="1:37" ht="64.5">
      <c r="A36" s="17"/>
      <c r="B36" s="18"/>
      <c r="C36" s="17"/>
      <c r="D36" s="19"/>
      <c r="E36" s="18"/>
      <c r="F36" s="18"/>
      <c r="G36" s="916"/>
      <c r="H36" s="916"/>
      <c r="I36" s="916"/>
      <c r="J36" s="916"/>
      <c r="K36" s="916"/>
      <c r="L36" s="916"/>
      <c r="M36" s="33"/>
      <c r="N36" s="916"/>
      <c r="O36" s="10">
        <v>15</v>
      </c>
      <c r="P36" s="11" t="s">
        <v>186</v>
      </c>
      <c r="Q36" s="10">
        <v>15</v>
      </c>
      <c r="R36" s="11" t="s">
        <v>162</v>
      </c>
      <c r="S36" s="880"/>
      <c r="T36" s="10">
        <v>24</v>
      </c>
      <c r="U36" s="11" t="s">
        <v>162</v>
      </c>
      <c r="V36" s="880"/>
      <c r="W36" s="230">
        <v>2</v>
      </c>
      <c r="X36" s="231" t="s">
        <v>699</v>
      </c>
      <c r="Y36" s="920"/>
      <c r="Z36" s="10"/>
      <c r="AA36" s="11"/>
      <c r="AB36" s="878"/>
      <c r="AC36" s="10"/>
      <c r="AD36" s="11"/>
      <c r="AE36" s="878"/>
      <c r="AF36" s="235">
        <f t="shared" si="0"/>
        <v>41</v>
      </c>
      <c r="AG36" s="11" t="s">
        <v>132</v>
      </c>
      <c r="AH36" s="880"/>
      <c r="AI36" s="44"/>
      <c r="AJ36" s="29"/>
      <c r="AK36" s="11"/>
    </row>
    <row r="37" spans="1:37" ht="51.75">
      <c r="A37" s="17"/>
      <c r="B37" s="18"/>
      <c r="C37" s="17"/>
      <c r="D37" s="19"/>
      <c r="E37" s="18"/>
      <c r="F37" s="18"/>
      <c r="G37" s="916"/>
      <c r="H37" s="916"/>
      <c r="I37" s="916"/>
      <c r="J37" s="916"/>
      <c r="K37" s="916"/>
      <c r="L37" s="916"/>
      <c r="M37" s="33"/>
      <c r="N37" s="916"/>
      <c r="O37" s="10"/>
      <c r="P37" s="11"/>
      <c r="Q37" s="10"/>
      <c r="R37" s="11"/>
      <c r="S37" s="880"/>
      <c r="T37" s="10">
        <v>40</v>
      </c>
      <c r="U37" s="11" t="s">
        <v>572</v>
      </c>
      <c r="V37" s="880"/>
      <c r="W37" s="230">
        <v>6</v>
      </c>
      <c r="X37" s="231" t="s">
        <v>700</v>
      </c>
      <c r="Y37" s="920"/>
      <c r="Z37" s="10"/>
      <c r="AA37" s="11"/>
      <c r="AB37" s="14"/>
      <c r="AC37" s="10"/>
      <c r="AD37" s="11"/>
      <c r="AE37" s="14"/>
      <c r="AF37" s="235"/>
      <c r="AG37" s="11"/>
      <c r="AH37" s="880"/>
      <c r="AI37" s="44"/>
      <c r="AJ37" s="29"/>
      <c r="AK37" s="11"/>
    </row>
    <row r="38" spans="1:37" ht="25.5">
      <c r="A38" s="17"/>
      <c r="B38" s="18"/>
      <c r="C38" s="17"/>
      <c r="D38" s="19"/>
      <c r="E38" s="18"/>
      <c r="F38" s="18"/>
      <c r="G38" s="917"/>
      <c r="H38" s="917"/>
      <c r="I38" s="917"/>
      <c r="J38" s="917"/>
      <c r="K38" s="917"/>
      <c r="L38" s="917"/>
      <c r="M38" s="33"/>
      <c r="N38" s="917"/>
      <c r="O38" s="23"/>
      <c r="P38" s="23"/>
      <c r="Q38" s="10"/>
      <c r="R38" s="11"/>
      <c r="S38" s="902"/>
      <c r="T38" s="10">
        <v>120</v>
      </c>
      <c r="U38" s="11" t="s">
        <v>573</v>
      </c>
      <c r="V38" s="902"/>
      <c r="W38" s="230"/>
      <c r="X38" s="231"/>
      <c r="Y38" s="182"/>
      <c r="Z38" s="10"/>
      <c r="AA38" s="11"/>
      <c r="AB38" s="14"/>
      <c r="AC38" s="10"/>
      <c r="AD38" s="11"/>
      <c r="AE38" s="14"/>
      <c r="AF38" s="235"/>
      <c r="AG38" s="11"/>
      <c r="AH38" s="902"/>
      <c r="AI38" s="44"/>
      <c r="AJ38" s="29"/>
      <c r="AK38" s="11"/>
    </row>
    <row r="39" spans="1:37" ht="64.5">
      <c r="A39" s="17"/>
      <c r="B39" s="18"/>
      <c r="C39" s="17"/>
      <c r="D39" s="19"/>
      <c r="E39" s="18"/>
      <c r="F39" s="18"/>
      <c r="G39" s="905"/>
      <c r="H39" s="905"/>
      <c r="I39" s="905"/>
      <c r="J39" s="905" t="s">
        <v>11</v>
      </c>
      <c r="K39" s="912" t="s">
        <v>27</v>
      </c>
      <c r="L39" s="915" t="s">
        <v>101</v>
      </c>
      <c r="M39" s="34"/>
      <c r="N39" s="903" t="s">
        <v>565</v>
      </c>
      <c r="O39" s="10">
        <v>3923</v>
      </c>
      <c r="P39" s="11" t="s">
        <v>418</v>
      </c>
      <c r="Q39" s="10">
        <v>3923</v>
      </c>
      <c r="R39" s="11" t="s">
        <v>187</v>
      </c>
      <c r="S39" s="877">
        <v>110420000</v>
      </c>
      <c r="T39" s="10">
        <v>3923</v>
      </c>
      <c r="U39" s="11" t="s">
        <v>187</v>
      </c>
      <c r="V39" s="877">
        <v>110420000</v>
      </c>
      <c r="W39" s="230">
        <v>3456</v>
      </c>
      <c r="X39" s="231" t="s">
        <v>701</v>
      </c>
      <c r="Y39" s="889">
        <v>191544000</v>
      </c>
      <c r="Z39" s="10"/>
      <c r="AA39" s="11"/>
      <c r="AB39" s="877"/>
      <c r="AC39" s="10"/>
      <c r="AD39" s="11"/>
      <c r="AE39" s="877"/>
      <c r="AF39" s="235">
        <f t="shared" si="0"/>
        <v>11302</v>
      </c>
      <c r="AG39" s="11" t="s">
        <v>82</v>
      </c>
      <c r="AH39" s="879">
        <f>S39+V39+Y39+AB39+AE39</f>
        <v>412384000</v>
      </c>
      <c r="AI39" s="44"/>
      <c r="AJ39" s="29"/>
      <c r="AK39" s="11"/>
    </row>
    <row r="40" spans="1:37" ht="51.75">
      <c r="A40" s="17"/>
      <c r="B40" s="18"/>
      <c r="C40" s="17"/>
      <c r="D40" s="19"/>
      <c r="E40" s="18"/>
      <c r="F40" s="18"/>
      <c r="G40" s="906"/>
      <c r="H40" s="906"/>
      <c r="I40" s="906"/>
      <c r="J40" s="906"/>
      <c r="K40" s="913"/>
      <c r="L40" s="916"/>
      <c r="M40" s="33"/>
      <c r="N40" s="919"/>
      <c r="O40" s="10">
        <v>2063</v>
      </c>
      <c r="P40" s="11" t="s">
        <v>418</v>
      </c>
      <c r="Q40" s="10">
        <v>2063</v>
      </c>
      <c r="R40" s="11" t="s">
        <v>187</v>
      </c>
      <c r="S40" s="878"/>
      <c r="T40" s="10">
        <v>2063</v>
      </c>
      <c r="U40" s="11" t="s">
        <v>187</v>
      </c>
      <c r="V40" s="878"/>
      <c r="W40" s="230">
        <v>1728</v>
      </c>
      <c r="X40" s="231" t="s">
        <v>702</v>
      </c>
      <c r="Y40" s="890"/>
      <c r="Z40" s="10"/>
      <c r="AA40" s="11"/>
      <c r="AB40" s="878"/>
      <c r="AC40" s="10"/>
      <c r="AD40" s="11"/>
      <c r="AE40" s="878"/>
      <c r="AF40" s="235">
        <f>Q40+T40+W42+Z42+AC42</f>
        <v>4276</v>
      </c>
      <c r="AG40" s="11" t="s">
        <v>82</v>
      </c>
      <c r="AH40" s="880"/>
      <c r="AI40" s="44"/>
      <c r="AJ40" s="29"/>
      <c r="AK40" s="11"/>
    </row>
    <row r="41" spans="1:37" ht="51.75">
      <c r="A41" s="17"/>
      <c r="B41" s="18"/>
      <c r="C41" s="17"/>
      <c r="D41" s="19"/>
      <c r="E41" s="18"/>
      <c r="F41" s="18"/>
      <c r="G41" s="906"/>
      <c r="H41" s="906"/>
      <c r="I41" s="906"/>
      <c r="J41" s="906"/>
      <c r="K41" s="913"/>
      <c r="L41" s="916"/>
      <c r="M41" s="33"/>
      <c r="N41" s="919"/>
      <c r="O41" s="10"/>
      <c r="P41" s="11"/>
      <c r="Q41" s="10"/>
      <c r="R41" s="11"/>
      <c r="S41" s="878"/>
      <c r="T41" s="10"/>
      <c r="U41" s="11"/>
      <c r="V41" s="878"/>
      <c r="W41" s="230">
        <v>420</v>
      </c>
      <c r="X41" s="231" t="s">
        <v>703</v>
      </c>
      <c r="Y41" s="890"/>
      <c r="Z41" s="10"/>
      <c r="AA41" s="11"/>
      <c r="AB41" s="878"/>
      <c r="AC41" s="10"/>
      <c r="AD41" s="11"/>
      <c r="AE41" s="878"/>
      <c r="AF41" s="235"/>
      <c r="AG41" s="11"/>
      <c r="AH41" s="880"/>
      <c r="AI41" s="44"/>
      <c r="AJ41" s="29"/>
      <c r="AK41" s="11"/>
    </row>
    <row r="42" spans="1:37" ht="117">
      <c r="A42" s="17"/>
      <c r="B42" s="18"/>
      <c r="C42" s="17"/>
      <c r="D42" s="19"/>
      <c r="E42" s="18"/>
      <c r="F42" s="18"/>
      <c r="G42" s="906"/>
      <c r="H42" s="906"/>
      <c r="I42" s="906"/>
      <c r="J42" s="906"/>
      <c r="K42" s="913"/>
      <c r="L42" s="916"/>
      <c r="M42" s="33"/>
      <c r="N42" s="919"/>
      <c r="O42" s="23"/>
      <c r="P42" s="23"/>
      <c r="Q42" s="23"/>
      <c r="R42" s="23"/>
      <c r="S42" s="878"/>
      <c r="T42" s="23"/>
      <c r="U42" s="23"/>
      <c r="V42" s="878"/>
      <c r="W42" s="230">
        <v>150</v>
      </c>
      <c r="X42" s="231" t="s">
        <v>704</v>
      </c>
      <c r="Y42" s="890"/>
      <c r="Z42" s="10"/>
      <c r="AA42" s="11"/>
      <c r="AB42" s="878"/>
      <c r="AC42" s="10"/>
      <c r="AD42" s="11"/>
      <c r="AE42" s="878"/>
      <c r="AF42" s="52"/>
      <c r="AG42" s="23"/>
      <c r="AH42" s="880"/>
      <c r="AI42" s="44"/>
      <c r="AJ42" s="29"/>
      <c r="AK42" s="11"/>
    </row>
    <row r="43" spans="1:37" ht="79.5" customHeight="1">
      <c r="A43" s="17"/>
      <c r="B43" s="18"/>
      <c r="C43" s="17"/>
      <c r="D43" s="19"/>
      <c r="E43" s="18"/>
      <c r="F43" s="18"/>
      <c r="G43" s="918"/>
      <c r="H43" s="918"/>
      <c r="I43" s="918"/>
      <c r="J43" s="918" t="s">
        <v>11</v>
      </c>
      <c r="K43" s="911" t="s">
        <v>18</v>
      </c>
      <c r="L43" s="981" t="s">
        <v>102</v>
      </c>
      <c r="M43" s="34"/>
      <c r="N43" s="925" t="s">
        <v>705</v>
      </c>
      <c r="O43" s="10">
        <v>332</v>
      </c>
      <c r="P43" s="11" t="s">
        <v>103</v>
      </c>
      <c r="Q43" s="10">
        <v>332</v>
      </c>
      <c r="R43" s="11" t="s">
        <v>162</v>
      </c>
      <c r="S43" s="978">
        <v>331628000</v>
      </c>
      <c r="T43" s="10">
        <v>604</v>
      </c>
      <c r="U43" s="11" t="s">
        <v>162</v>
      </c>
      <c r="V43" s="978">
        <v>331628000</v>
      </c>
      <c r="W43" s="230">
        <v>142</v>
      </c>
      <c r="X43" s="231" t="s">
        <v>706</v>
      </c>
      <c r="Y43" s="979">
        <v>290716000</v>
      </c>
      <c r="Z43" s="10"/>
      <c r="AA43" s="11"/>
      <c r="AB43" s="978"/>
      <c r="AC43" s="10"/>
      <c r="AD43" s="11"/>
      <c r="AE43" s="978"/>
      <c r="AF43" s="235">
        <f t="shared" si="0"/>
        <v>1078</v>
      </c>
      <c r="AG43" s="11" t="s">
        <v>162</v>
      </c>
      <c r="AH43" s="977">
        <f>S43+V43+Y43+AB43+AE43</f>
        <v>953972000</v>
      </c>
      <c r="AI43" s="26"/>
      <c r="AJ43" s="29"/>
      <c r="AK43" s="30"/>
    </row>
    <row r="44" spans="1:37" ht="80.25" customHeight="1">
      <c r="A44" s="17"/>
      <c r="B44" s="18"/>
      <c r="C44" s="17"/>
      <c r="D44" s="19"/>
      <c r="E44" s="18"/>
      <c r="F44" s="18"/>
      <c r="G44" s="918"/>
      <c r="H44" s="918"/>
      <c r="I44" s="918"/>
      <c r="J44" s="918"/>
      <c r="K44" s="911"/>
      <c r="L44" s="981"/>
      <c r="M44" s="118"/>
      <c r="N44" s="925"/>
      <c r="O44" s="10">
        <v>111</v>
      </c>
      <c r="P44" s="11" t="s">
        <v>104</v>
      </c>
      <c r="Q44" s="10">
        <v>111</v>
      </c>
      <c r="R44" s="11" t="s">
        <v>162</v>
      </c>
      <c r="S44" s="978"/>
      <c r="T44" s="10">
        <v>111</v>
      </c>
      <c r="U44" s="11" t="s">
        <v>162</v>
      </c>
      <c r="V44" s="978"/>
      <c r="W44" s="230">
        <v>32</v>
      </c>
      <c r="X44" s="231" t="s">
        <v>707</v>
      </c>
      <c r="Y44" s="979"/>
      <c r="Z44" s="10"/>
      <c r="AA44" s="11"/>
      <c r="AB44" s="978"/>
      <c r="AC44" s="10"/>
      <c r="AD44" s="11"/>
      <c r="AE44" s="978"/>
      <c r="AF44" s="235">
        <f t="shared" si="0"/>
        <v>254</v>
      </c>
      <c r="AG44" s="11" t="s">
        <v>162</v>
      </c>
      <c r="AH44" s="977"/>
      <c r="AI44" s="26"/>
      <c r="AJ44" s="29"/>
      <c r="AK44" s="30"/>
    </row>
    <row r="45" spans="1:37" ht="64.5">
      <c r="A45" s="17"/>
      <c r="B45" s="18"/>
      <c r="C45" s="17"/>
      <c r="D45" s="19"/>
      <c r="E45" s="18"/>
      <c r="F45" s="18"/>
      <c r="G45" s="918"/>
      <c r="H45" s="918"/>
      <c r="I45" s="918"/>
      <c r="J45" s="918" t="s">
        <v>11</v>
      </c>
      <c r="K45" s="912" t="s">
        <v>19</v>
      </c>
      <c r="L45" s="915" t="s">
        <v>105</v>
      </c>
      <c r="M45" s="34"/>
      <c r="N45" s="903" t="s">
        <v>708</v>
      </c>
      <c r="O45" s="10">
        <v>19</v>
      </c>
      <c r="P45" s="11" t="s">
        <v>106</v>
      </c>
      <c r="Q45" s="10">
        <v>19</v>
      </c>
      <c r="R45" s="11" t="s">
        <v>82</v>
      </c>
      <c r="S45" s="886">
        <v>257300000</v>
      </c>
      <c r="T45" s="10">
        <v>19</v>
      </c>
      <c r="U45" s="11" t="s">
        <v>82</v>
      </c>
      <c r="V45" s="886">
        <v>329300000</v>
      </c>
      <c r="W45" s="230">
        <v>9</v>
      </c>
      <c r="X45" s="231" t="s">
        <v>709</v>
      </c>
      <c r="Y45" s="895">
        <v>279097000</v>
      </c>
      <c r="Z45" s="10"/>
      <c r="AA45" s="11"/>
      <c r="AB45" s="886"/>
      <c r="AC45" s="10"/>
      <c r="AD45" s="11"/>
      <c r="AE45" s="886"/>
      <c r="AF45" s="235">
        <f>AC45</f>
        <v>0</v>
      </c>
      <c r="AG45" s="11" t="s">
        <v>82</v>
      </c>
      <c r="AH45" s="879">
        <f>S45+V45+Y45+AB45+AE45</f>
        <v>865697000</v>
      </c>
      <c r="AI45" s="26"/>
      <c r="AJ45" s="29"/>
      <c r="AK45" s="30"/>
    </row>
    <row r="46" spans="1:37" ht="39">
      <c r="A46" s="17"/>
      <c r="B46" s="18"/>
      <c r="C46" s="17"/>
      <c r="D46" s="19"/>
      <c r="E46" s="18"/>
      <c r="F46" s="18"/>
      <c r="G46" s="918"/>
      <c r="H46" s="918"/>
      <c r="I46" s="918"/>
      <c r="J46" s="918"/>
      <c r="K46" s="913"/>
      <c r="L46" s="916"/>
      <c r="M46" s="118"/>
      <c r="N46" s="919"/>
      <c r="O46" s="10">
        <v>8</v>
      </c>
      <c r="P46" s="11" t="s">
        <v>107</v>
      </c>
      <c r="Q46" s="10">
        <v>8</v>
      </c>
      <c r="R46" s="11" t="s">
        <v>82</v>
      </c>
      <c r="S46" s="887"/>
      <c r="T46" s="10">
        <v>8</v>
      </c>
      <c r="U46" s="11" t="s">
        <v>82</v>
      </c>
      <c r="V46" s="887"/>
      <c r="W46" s="230">
        <v>6</v>
      </c>
      <c r="X46" s="231" t="s">
        <v>710</v>
      </c>
      <c r="Y46" s="920"/>
      <c r="Z46" s="10"/>
      <c r="AA46" s="11"/>
      <c r="AB46" s="887"/>
      <c r="AC46" s="10"/>
      <c r="AD46" s="11"/>
      <c r="AE46" s="887"/>
      <c r="AF46" s="235">
        <f>AC46</f>
        <v>0</v>
      </c>
      <c r="AG46" s="11" t="s">
        <v>82</v>
      </c>
      <c r="AH46" s="880"/>
      <c r="AI46" s="26"/>
      <c r="AJ46" s="29"/>
      <c r="AK46" s="30"/>
    </row>
    <row r="47" spans="1:37" ht="64.5">
      <c r="A47" s="17"/>
      <c r="B47" s="18"/>
      <c r="C47" s="17"/>
      <c r="D47" s="19"/>
      <c r="E47" s="18"/>
      <c r="F47" s="18"/>
      <c r="G47" s="12"/>
      <c r="H47" s="12"/>
      <c r="I47" s="12"/>
      <c r="J47" s="12"/>
      <c r="K47" s="914"/>
      <c r="L47" s="917"/>
      <c r="M47" s="118"/>
      <c r="N47" s="904"/>
      <c r="O47" s="10"/>
      <c r="P47" s="11" t="s">
        <v>465</v>
      </c>
      <c r="Q47" s="10"/>
      <c r="R47" s="11"/>
      <c r="S47" s="888"/>
      <c r="T47" s="10">
        <v>4</v>
      </c>
      <c r="U47" s="11" t="s">
        <v>141</v>
      </c>
      <c r="V47" s="888"/>
      <c r="W47" s="230"/>
      <c r="X47" s="231"/>
      <c r="Y47" s="896"/>
      <c r="Z47" s="10"/>
      <c r="AA47" s="11"/>
      <c r="AB47" s="888"/>
      <c r="AC47" s="10"/>
      <c r="AD47" s="11"/>
      <c r="AE47" s="888"/>
      <c r="AF47" s="235">
        <v>4</v>
      </c>
      <c r="AG47" s="11" t="s">
        <v>141</v>
      </c>
      <c r="AH47" s="902"/>
      <c r="AI47" s="26"/>
      <c r="AJ47" s="29"/>
      <c r="AK47" s="30"/>
    </row>
    <row r="48" spans="1:37" ht="25.5">
      <c r="A48" s="17"/>
      <c r="B48" s="18"/>
      <c r="C48" s="17"/>
      <c r="D48" s="19"/>
      <c r="E48" s="18"/>
      <c r="F48" s="18"/>
      <c r="G48" s="12"/>
      <c r="H48" s="12"/>
      <c r="I48" s="12"/>
      <c r="J48" s="12" t="s">
        <v>11</v>
      </c>
      <c r="K48" s="13" t="s">
        <v>20</v>
      </c>
      <c r="L48" s="21" t="s">
        <v>108</v>
      </c>
      <c r="M48" s="22"/>
      <c r="N48" s="11" t="s">
        <v>568</v>
      </c>
      <c r="O48" s="24">
        <v>10</v>
      </c>
      <c r="P48" s="11" t="s">
        <v>36</v>
      </c>
      <c r="Q48" s="24">
        <v>10</v>
      </c>
      <c r="R48" s="11" t="s">
        <v>36</v>
      </c>
      <c r="S48" s="4">
        <v>40000000</v>
      </c>
      <c r="T48" s="10">
        <v>10</v>
      </c>
      <c r="U48" s="11" t="s">
        <v>36</v>
      </c>
      <c r="V48" s="4">
        <v>40000000</v>
      </c>
      <c r="W48" s="230">
        <v>8</v>
      </c>
      <c r="X48" s="231" t="s">
        <v>36</v>
      </c>
      <c r="Y48" s="267">
        <v>45750000</v>
      </c>
      <c r="Z48" s="10"/>
      <c r="AA48" s="11"/>
      <c r="AB48" s="4"/>
      <c r="AC48" s="10"/>
      <c r="AD48" s="11"/>
      <c r="AE48" s="4"/>
      <c r="AF48" s="235">
        <f>Q48+T48+W48+Z48+AC48</f>
        <v>28</v>
      </c>
      <c r="AG48" s="11" t="s">
        <v>36</v>
      </c>
      <c r="AH48" s="268">
        <f>S48+V48+Y48+AB48+AE48</f>
        <v>125750000</v>
      </c>
      <c r="AI48" s="44"/>
      <c r="AJ48" s="29"/>
      <c r="AK48" s="11"/>
    </row>
    <row r="49" spans="1:37" ht="194.25" customHeight="1">
      <c r="A49" s="17"/>
      <c r="B49" s="18"/>
      <c r="C49" s="17"/>
      <c r="D49" s="19"/>
      <c r="E49" s="18"/>
      <c r="F49" s="18"/>
      <c r="G49" s="12"/>
      <c r="H49" s="12"/>
      <c r="I49" s="12"/>
      <c r="J49" s="12" t="s">
        <v>11</v>
      </c>
      <c r="K49" s="13" t="s">
        <v>42</v>
      </c>
      <c r="L49" s="21" t="s">
        <v>109</v>
      </c>
      <c r="M49" s="22"/>
      <c r="N49" s="72" t="s">
        <v>711</v>
      </c>
      <c r="O49" s="24">
        <v>8</v>
      </c>
      <c r="P49" s="11" t="s">
        <v>110</v>
      </c>
      <c r="Q49" s="24">
        <v>8</v>
      </c>
      <c r="R49" s="11" t="s">
        <v>161</v>
      </c>
      <c r="S49" s="4">
        <v>74430000</v>
      </c>
      <c r="T49" s="10">
        <v>8</v>
      </c>
      <c r="U49" s="11" t="s">
        <v>161</v>
      </c>
      <c r="V49" s="4">
        <v>74430000</v>
      </c>
      <c r="W49" s="230">
        <v>8</v>
      </c>
      <c r="X49" s="231" t="s">
        <v>110</v>
      </c>
      <c r="Y49" s="267">
        <v>287984000</v>
      </c>
      <c r="Z49" s="10"/>
      <c r="AA49" s="11"/>
      <c r="AB49" s="4"/>
      <c r="AC49" s="10"/>
      <c r="AD49" s="11"/>
      <c r="AE49" s="4"/>
      <c r="AF49" s="235">
        <v>8</v>
      </c>
      <c r="AG49" s="11" t="s">
        <v>161</v>
      </c>
      <c r="AH49" s="268">
        <f>S49+V49+Y49+AB49+AE49</f>
        <v>436844000</v>
      </c>
      <c r="AI49" s="44"/>
      <c r="AJ49" s="29"/>
      <c r="AK49" s="11"/>
    </row>
    <row r="50" spans="1:37" ht="64.5">
      <c r="A50" s="17"/>
      <c r="B50" s="18"/>
      <c r="C50" s="17"/>
      <c r="D50" s="19"/>
      <c r="E50" s="18"/>
      <c r="F50" s="18"/>
      <c r="G50" s="12"/>
      <c r="H50" s="12"/>
      <c r="I50" s="12"/>
      <c r="J50" s="12" t="s">
        <v>11</v>
      </c>
      <c r="K50" s="13" t="s">
        <v>40</v>
      </c>
      <c r="L50" s="21" t="s">
        <v>111</v>
      </c>
      <c r="M50" s="22"/>
      <c r="N50" s="11" t="s">
        <v>570</v>
      </c>
      <c r="O50" s="24">
        <v>3</v>
      </c>
      <c r="P50" s="11" t="s">
        <v>112</v>
      </c>
      <c r="Q50" s="24">
        <v>3</v>
      </c>
      <c r="R50" s="11" t="s">
        <v>161</v>
      </c>
      <c r="S50" s="4">
        <v>95200000</v>
      </c>
      <c r="T50" s="10">
        <v>3</v>
      </c>
      <c r="U50" s="11" t="s">
        <v>161</v>
      </c>
      <c r="V50" s="4">
        <v>95200000</v>
      </c>
      <c r="W50" s="230">
        <v>3</v>
      </c>
      <c r="X50" s="231" t="s">
        <v>712</v>
      </c>
      <c r="Y50" s="267">
        <v>170300000</v>
      </c>
      <c r="Z50" s="10"/>
      <c r="AA50" s="11"/>
      <c r="AB50" s="4"/>
      <c r="AC50" s="10"/>
      <c r="AD50" s="11"/>
      <c r="AE50" s="4"/>
      <c r="AF50" s="235">
        <v>3</v>
      </c>
      <c r="AG50" s="11" t="s">
        <v>161</v>
      </c>
      <c r="AH50" s="268">
        <f>S50+V50+Y50+AB50+AE50</f>
        <v>360700000</v>
      </c>
      <c r="AI50" s="44"/>
      <c r="AJ50" s="29"/>
      <c r="AK50" s="11"/>
    </row>
    <row r="51" spans="1:37" ht="51.75">
      <c r="A51" s="17"/>
      <c r="B51" s="18"/>
      <c r="C51" s="17"/>
      <c r="D51" s="19"/>
      <c r="E51" s="18"/>
      <c r="F51" s="18"/>
      <c r="G51" s="918"/>
      <c r="H51" s="918"/>
      <c r="I51" s="918"/>
      <c r="J51" s="918" t="s">
        <v>11</v>
      </c>
      <c r="K51" s="911" t="s">
        <v>21</v>
      </c>
      <c r="L51" s="981" t="s">
        <v>113</v>
      </c>
      <c r="M51" s="34"/>
      <c r="N51" s="925" t="s">
        <v>713</v>
      </c>
      <c r="O51" s="10">
        <v>10</v>
      </c>
      <c r="P51" s="11" t="s">
        <v>114</v>
      </c>
      <c r="Q51" s="10">
        <v>10</v>
      </c>
      <c r="R51" s="11" t="s">
        <v>82</v>
      </c>
      <c r="S51" s="1002">
        <v>214500000</v>
      </c>
      <c r="T51" s="10">
        <v>12</v>
      </c>
      <c r="U51" s="11" t="s">
        <v>82</v>
      </c>
      <c r="V51" s="1002">
        <v>258000000</v>
      </c>
      <c r="W51" s="230">
        <v>22</v>
      </c>
      <c r="X51" s="231" t="s">
        <v>714</v>
      </c>
      <c r="Y51" s="1001">
        <v>587457000</v>
      </c>
      <c r="Z51" s="10"/>
      <c r="AA51" s="11"/>
      <c r="AB51" s="1002"/>
      <c r="AC51" s="10"/>
      <c r="AD51" s="11"/>
      <c r="AE51" s="1002"/>
      <c r="AF51" s="230">
        <v>12</v>
      </c>
      <c r="AG51" s="11" t="s">
        <v>82</v>
      </c>
      <c r="AH51" s="977">
        <f>S51+V51+Y51+AB51+AE51</f>
        <v>1059957000</v>
      </c>
      <c r="AI51" s="26"/>
      <c r="AJ51" s="29"/>
      <c r="AK51" s="30"/>
    </row>
    <row r="52" spans="1:37" ht="103.5">
      <c r="A52" s="17"/>
      <c r="B52" s="18"/>
      <c r="C52" s="17"/>
      <c r="D52" s="19"/>
      <c r="E52" s="18"/>
      <c r="F52" s="18"/>
      <c r="G52" s="918"/>
      <c r="H52" s="918"/>
      <c r="I52" s="918"/>
      <c r="J52" s="918"/>
      <c r="K52" s="911"/>
      <c r="L52" s="981"/>
      <c r="M52" s="118"/>
      <c r="N52" s="925"/>
      <c r="O52" s="10">
        <v>12</v>
      </c>
      <c r="P52" s="11" t="s">
        <v>188</v>
      </c>
      <c r="Q52" s="10">
        <v>12</v>
      </c>
      <c r="R52" s="11" t="s">
        <v>82</v>
      </c>
      <c r="S52" s="1002"/>
      <c r="T52" s="10">
        <v>12</v>
      </c>
      <c r="U52" s="11" t="s">
        <v>82</v>
      </c>
      <c r="V52" s="1002"/>
      <c r="W52" s="230">
        <v>30</v>
      </c>
      <c r="X52" s="231" t="s">
        <v>715</v>
      </c>
      <c r="Y52" s="1001"/>
      <c r="Z52" s="10"/>
      <c r="AA52" s="11"/>
      <c r="AB52" s="1002"/>
      <c r="AC52" s="10"/>
      <c r="AD52" s="11"/>
      <c r="AE52" s="1002"/>
      <c r="AF52" s="230">
        <v>12</v>
      </c>
      <c r="AG52" s="11" t="s">
        <v>82</v>
      </c>
      <c r="AH52" s="977"/>
      <c r="AI52" s="44"/>
      <c r="AJ52" s="29"/>
      <c r="AK52" s="11"/>
    </row>
    <row r="53" spans="1:37" ht="22.5" customHeight="1">
      <c r="A53" s="17"/>
      <c r="B53" s="18"/>
      <c r="C53" s="17"/>
      <c r="D53" s="19"/>
      <c r="E53" s="18"/>
      <c r="F53" s="18"/>
      <c r="G53" s="12"/>
      <c r="H53" s="12"/>
      <c r="I53" s="12"/>
      <c r="J53" s="12"/>
      <c r="K53" s="13"/>
      <c r="L53" s="21"/>
      <c r="M53" s="22"/>
      <c r="N53" s="11"/>
      <c r="O53" s="10"/>
      <c r="P53" s="11"/>
      <c r="Q53" s="10"/>
      <c r="R53" s="11"/>
      <c r="S53" s="6"/>
      <c r="T53" s="10"/>
      <c r="U53" s="11"/>
      <c r="V53" s="6"/>
      <c r="W53" s="230"/>
      <c r="X53" s="231"/>
      <c r="Y53" s="239"/>
      <c r="Z53" s="10"/>
      <c r="AA53" s="11"/>
      <c r="AB53" s="15"/>
      <c r="AC53" s="10"/>
      <c r="AD53" s="11"/>
      <c r="AE53" s="6"/>
      <c r="AF53" s="269"/>
      <c r="AG53" s="11"/>
      <c r="AH53" s="236"/>
      <c r="AI53" s="26"/>
      <c r="AJ53" s="29"/>
      <c r="AK53" s="30"/>
    </row>
    <row r="54" spans="1:39" ht="20.25" customHeight="1">
      <c r="A54" s="17"/>
      <c r="B54" s="18"/>
      <c r="C54" s="17"/>
      <c r="D54" s="19"/>
      <c r="E54" s="270" t="s">
        <v>3</v>
      </c>
      <c r="F54" s="806" t="s">
        <v>551</v>
      </c>
      <c r="G54" s="20">
        <v>1</v>
      </c>
      <c r="H54" s="20" t="s">
        <v>46</v>
      </c>
      <c r="I54" s="20" t="s">
        <v>11</v>
      </c>
      <c r="J54" s="20" t="s">
        <v>25</v>
      </c>
      <c r="K54" s="227"/>
      <c r="L54" s="245" t="s">
        <v>405</v>
      </c>
      <c r="M54" s="271" t="s">
        <v>3</v>
      </c>
      <c r="N54" s="272" t="s">
        <v>895</v>
      </c>
      <c r="O54" s="143">
        <v>37</v>
      </c>
      <c r="P54" s="144" t="s">
        <v>502</v>
      </c>
      <c r="Q54" s="248">
        <v>32</v>
      </c>
      <c r="R54" s="142" t="s">
        <v>502</v>
      </c>
      <c r="S54" s="229">
        <f>SUM(S59:S161)</f>
        <v>25002512000</v>
      </c>
      <c r="T54" s="248">
        <v>30</v>
      </c>
      <c r="U54" s="142" t="s">
        <v>502</v>
      </c>
      <c r="V54" s="229">
        <f>SUM(V59:V161)</f>
        <v>49499017000</v>
      </c>
      <c r="W54" s="254">
        <v>16</v>
      </c>
      <c r="X54" s="188" t="s">
        <v>502</v>
      </c>
      <c r="Y54" s="232">
        <f>SUM(Y59:Y170)</f>
        <v>14321225500</v>
      </c>
      <c r="Z54" s="248"/>
      <c r="AA54" s="142"/>
      <c r="AB54" s="229"/>
      <c r="AC54" s="248"/>
      <c r="AD54" s="142"/>
      <c r="AE54" s="229"/>
      <c r="AF54" s="250">
        <f>Q54+T54+W54</f>
        <v>78</v>
      </c>
      <c r="AG54" s="251" t="s">
        <v>404</v>
      </c>
      <c r="AH54" s="229">
        <f>SUM(AH59:AH161)</f>
        <v>78020284500</v>
      </c>
      <c r="AI54" s="36" t="s">
        <v>166</v>
      </c>
      <c r="AJ54" s="29"/>
      <c r="AK54" s="30"/>
      <c r="AM54" s="37">
        <f>S54+V54+Y54+AB54+AE54</f>
        <v>88822754500</v>
      </c>
    </row>
    <row r="55" spans="1:39" ht="20.25" customHeight="1">
      <c r="A55" s="17"/>
      <c r="B55" s="18"/>
      <c r="C55" s="17"/>
      <c r="D55" s="19"/>
      <c r="E55" s="270"/>
      <c r="F55" s="243" t="s">
        <v>1115</v>
      </c>
      <c r="G55" s="20"/>
      <c r="H55" s="20"/>
      <c r="I55" s="20"/>
      <c r="J55" s="20"/>
      <c r="K55" s="227"/>
      <c r="L55" s="253" t="s">
        <v>406</v>
      </c>
      <c r="M55" s="271"/>
      <c r="N55" s="247" t="s">
        <v>896</v>
      </c>
      <c r="O55" s="10"/>
      <c r="P55" s="11"/>
      <c r="Q55" s="248"/>
      <c r="R55" s="142"/>
      <c r="S55" s="229"/>
      <c r="T55" s="248"/>
      <c r="U55" s="142"/>
      <c r="V55" s="229"/>
      <c r="W55" s="254"/>
      <c r="X55" s="188"/>
      <c r="Y55" s="232"/>
      <c r="Z55" s="248"/>
      <c r="AA55" s="142"/>
      <c r="AB55" s="229"/>
      <c r="AC55" s="248"/>
      <c r="AD55" s="142"/>
      <c r="AE55" s="229"/>
      <c r="AF55" s="250"/>
      <c r="AG55" s="251"/>
      <c r="AH55" s="233"/>
      <c r="AI55" s="26"/>
      <c r="AJ55" s="29"/>
      <c r="AK55" s="30"/>
      <c r="AM55" s="37"/>
    </row>
    <row r="56" spans="1:37" ht="20.25" customHeight="1">
      <c r="A56" s="17"/>
      <c r="B56" s="18"/>
      <c r="C56" s="17"/>
      <c r="D56" s="19"/>
      <c r="E56" s="270"/>
      <c r="F56" s="243" t="s">
        <v>1116</v>
      </c>
      <c r="G56" s="20"/>
      <c r="H56" s="20"/>
      <c r="I56" s="20"/>
      <c r="J56" s="20"/>
      <c r="K56" s="227"/>
      <c r="L56" s="253"/>
      <c r="M56" s="271"/>
      <c r="N56" s="247"/>
      <c r="O56" s="10"/>
      <c r="P56" s="11"/>
      <c r="Q56" s="10"/>
      <c r="R56" s="11"/>
      <c r="S56" s="229"/>
      <c r="T56" s="10"/>
      <c r="U56" s="11"/>
      <c r="V56" s="229"/>
      <c r="W56" s="230"/>
      <c r="X56" s="231"/>
      <c r="Y56" s="232"/>
      <c r="Z56" s="10"/>
      <c r="AA56" s="11"/>
      <c r="AB56" s="229"/>
      <c r="AC56" s="10"/>
      <c r="AD56" s="11"/>
      <c r="AE56" s="229"/>
      <c r="AF56" s="235"/>
      <c r="AG56" s="238"/>
      <c r="AH56" s="233"/>
      <c r="AI56" s="26"/>
      <c r="AJ56" s="29"/>
      <c r="AK56" s="30"/>
    </row>
    <row r="57" spans="1:37" ht="20.25" customHeight="1">
      <c r="A57" s="17"/>
      <c r="B57" s="18"/>
      <c r="C57" s="17"/>
      <c r="D57" s="19"/>
      <c r="E57" s="270"/>
      <c r="F57" s="243" t="s">
        <v>343</v>
      </c>
      <c r="G57" s="20"/>
      <c r="H57" s="20"/>
      <c r="I57" s="20"/>
      <c r="J57" s="20"/>
      <c r="K57" s="227"/>
      <c r="L57" s="253"/>
      <c r="M57" s="271"/>
      <c r="N57" s="247"/>
      <c r="O57" s="10"/>
      <c r="P57" s="11"/>
      <c r="Q57" s="10"/>
      <c r="R57" s="11"/>
      <c r="S57" s="229"/>
      <c r="T57" s="10"/>
      <c r="U57" s="11"/>
      <c r="V57" s="229"/>
      <c r="W57" s="230"/>
      <c r="X57" s="231"/>
      <c r="Y57" s="232"/>
      <c r="Z57" s="10"/>
      <c r="AA57" s="11"/>
      <c r="AB57" s="229"/>
      <c r="AC57" s="10"/>
      <c r="AD57" s="11"/>
      <c r="AE57" s="229"/>
      <c r="AF57" s="235"/>
      <c r="AG57" s="238"/>
      <c r="AH57" s="233"/>
      <c r="AI57" s="26"/>
      <c r="AJ57" s="29"/>
      <c r="AK57" s="30"/>
    </row>
    <row r="58" spans="1:37" ht="20.25" customHeight="1">
      <c r="A58" s="17"/>
      <c r="B58" s="18"/>
      <c r="C58" s="17"/>
      <c r="D58" s="19"/>
      <c r="E58" s="270"/>
      <c r="F58" s="273"/>
      <c r="G58" s="20"/>
      <c r="H58" s="20"/>
      <c r="I58" s="20"/>
      <c r="J58" s="20"/>
      <c r="K58" s="227"/>
      <c r="L58" s="253"/>
      <c r="M58" s="271"/>
      <c r="N58" s="274"/>
      <c r="O58" s="10"/>
      <c r="P58" s="11"/>
      <c r="Q58" s="10"/>
      <c r="R58" s="11"/>
      <c r="S58" s="229"/>
      <c r="T58" s="10"/>
      <c r="U58" s="11"/>
      <c r="V58" s="229"/>
      <c r="W58" s="230"/>
      <c r="X58" s="231"/>
      <c r="Y58" s="232"/>
      <c r="Z58" s="10"/>
      <c r="AA58" s="11"/>
      <c r="AB58" s="229"/>
      <c r="AC58" s="10"/>
      <c r="AD58" s="11"/>
      <c r="AE58" s="229"/>
      <c r="AF58" s="235"/>
      <c r="AG58" s="238"/>
      <c r="AH58" s="233"/>
      <c r="AI58" s="26"/>
      <c r="AJ58" s="29"/>
      <c r="AK58" s="30"/>
    </row>
    <row r="59" spans="1:37" ht="25.5">
      <c r="A59" s="17"/>
      <c r="B59" s="18"/>
      <c r="C59" s="17"/>
      <c r="D59" s="19"/>
      <c r="E59" s="18"/>
      <c r="F59" s="273"/>
      <c r="G59" s="918"/>
      <c r="H59" s="918"/>
      <c r="I59" s="980"/>
      <c r="J59" s="918" t="s">
        <v>25</v>
      </c>
      <c r="K59" s="911" t="s">
        <v>13</v>
      </c>
      <c r="L59" s="915" t="s">
        <v>115</v>
      </c>
      <c r="M59" s="34"/>
      <c r="N59" s="903" t="s">
        <v>116</v>
      </c>
      <c r="O59" s="10">
        <v>10</v>
      </c>
      <c r="P59" s="11" t="s">
        <v>117</v>
      </c>
      <c r="Q59" s="10"/>
      <c r="R59" s="11" t="s">
        <v>142</v>
      </c>
      <c r="S59" s="877">
        <v>188817000</v>
      </c>
      <c r="T59" s="10">
        <v>5</v>
      </c>
      <c r="U59" s="11" t="s">
        <v>142</v>
      </c>
      <c r="V59" s="978">
        <v>930500000</v>
      </c>
      <c r="W59" s="230"/>
      <c r="X59" s="231"/>
      <c r="Y59" s="979"/>
      <c r="Z59" s="10"/>
      <c r="AA59" s="11"/>
      <c r="AB59" s="978"/>
      <c r="AC59" s="10"/>
      <c r="AD59" s="11"/>
      <c r="AE59" s="978"/>
      <c r="AF59" s="235">
        <f aca="true" t="shared" si="1" ref="AF59:AF68">Q59+T59+W59+Z59+AC59</f>
        <v>5</v>
      </c>
      <c r="AG59" s="11" t="s">
        <v>142</v>
      </c>
      <c r="AH59" s="879">
        <f>S59+V59+Y59+AB59+AE59</f>
        <v>1119317000</v>
      </c>
      <c r="AI59" s="26"/>
      <c r="AJ59" s="29"/>
      <c r="AK59" s="30"/>
    </row>
    <row r="60" spans="1:37" ht="22.5" customHeight="1">
      <c r="A60" s="17"/>
      <c r="B60" s="18"/>
      <c r="C60" s="17"/>
      <c r="D60" s="19"/>
      <c r="E60" s="18"/>
      <c r="F60" s="243"/>
      <c r="G60" s="918"/>
      <c r="H60" s="918"/>
      <c r="I60" s="980"/>
      <c r="J60" s="918"/>
      <c r="K60" s="911"/>
      <c r="L60" s="916"/>
      <c r="M60" s="33"/>
      <c r="N60" s="919"/>
      <c r="O60" s="10">
        <v>5</v>
      </c>
      <c r="P60" s="11" t="s">
        <v>152</v>
      </c>
      <c r="Q60" s="10"/>
      <c r="R60" s="11" t="s">
        <v>142</v>
      </c>
      <c r="S60" s="878"/>
      <c r="T60" s="10"/>
      <c r="U60" s="11" t="s">
        <v>142</v>
      </c>
      <c r="V60" s="978"/>
      <c r="W60" s="230"/>
      <c r="X60" s="231"/>
      <c r="Y60" s="979"/>
      <c r="Z60" s="10"/>
      <c r="AA60" s="11"/>
      <c r="AB60" s="978"/>
      <c r="AC60" s="10"/>
      <c r="AD60" s="11"/>
      <c r="AE60" s="978"/>
      <c r="AF60" s="235">
        <f t="shared" si="1"/>
        <v>0</v>
      </c>
      <c r="AG60" s="11" t="s">
        <v>142</v>
      </c>
      <c r="AH60" s="880"/>
      <c r="AI60" s="26"/>
      <c r="AJ60" s="29"/>
      <c r="AK60" s="30"/>
    </row>
    <row r="61" spans="1:37" ht="39">
      <c r="A61" s="17"/>
      <c r="B61" s="18"/>
      <c r="C61" s="17"/>
      <c r="D61" s="19"/>
      <c r="E61" s="18"/>
      <c r="F61" s="243"/>
      <c r="G61" s="918"/>
      <c r="H61" s="918"/>
      <c r="I61" s="980"/>
      <c r="J61" s="918"/>
      <c r="K61" s="911"/>
      <c r="L61" s="917"/>
      <c r="M61" s="118"/>
      <c r="N61" s="904"/>
      <c r="O61" s="10">
        <v>78</v>
      </c>
      <c r="P61" s="11" t="s">
        <v>118</v>
      </c>
      <c r="Q61" s="10">
        <v>8</v>
      </c>
      <c r="R61" s="11" t="s">
        <v>142</v>
      </c>
      <c r="S61" s="899"/>
      <c r="T61" s="10"/>
      <c r="U61" s="11" t="s">
        <v>142</v>
      </c>
      <c r="V61" s="978"/>
      <c r="W61" s="230"/>
      <c r="X61" s="231"/>
      <c r="Y61" s="979"/>
      <c r="Z61" s="10"/>
      <c r="AA61" s="11"/>
      <c r="AB61" s="978"/>
      <c r="AC61" s="10"/>
      <c r="AD61" s="11"/>
      <c r="AE61" s="978"/>
      <c r="AF61" s="235">
        <f t="shared" si="1"/>
        <v>8</v>
      </c>
      <c r="AG61" s="11" t="s">
        <v>142</v>
      </c>
      <c r="AH61" s="902"/>
      <c r="AI61" s="26"/>
      <c r="AJ61" s="29"/>
      <c r="AK61" s="30"/>
    </row>
    <row r="62" spans="1:38" ht="51.75">
      <c r="A62" s="17"/>
      <c r="B62" s="18"/>
      <c r="C62" s="17"/>
      <c r="D62" s="19"/>
      <c r="E62" s="18"/>
      <c r="F62" s="275"/>
      <c r="G62" s="915"/>
      <c r="H62" s="915"/>
      <c r="I62" s="915"/>
      <c r="J62" s="915" t="s">
        <v>25</v>
      </c>
      <c r="K62" s="915" t="s">
        <v>15</v>
      </c>
      <c r="L62" s="915" t="s">
        <v>119</v>
      </c>
      <c r="M62" s="34"/>
      <c r="N62" s="915" t="s">
        <v>716</v>
      </c>
      <c r="O62" s="10">
        <v>15</v>
      </c>
      <c r="P62" s="11" t="s">
        <v>413</v>
      </c>
      <c r="Q62" s="10"/>
      <c r="R62" s="11" t="s">
        <v>142</v>
      </c>
      <c r="S62" s="886">
        <v>115650000</v>
      </c>
      <c r="T62" s="10"/>
      <c r="U62" s="11" t="s">
        <v>142</v>
      </c>
      <c r="V62" s="886">
        <v>140000000</v>
      </c>
      <c r="W62" s="230">
        <v>1</v>
      </c>
      <c r="X62" s="276" t="s">
        <v>1114</v>
      </c>
      <c r="Y62" s="895">
        <v>1196125000</v>
      </c>
      <c r="Z62" s="10"/>
      <c r="AA62" s="11"/>
      <c r="AB62" s="877"/>
      <c r="AC62" s="10"/>
      <c r="AD62" s="11"/>
      <c r="AE62" s="877"/>
      <c r="AF62" s="235">
        <f t="shared" si="1"/>
        <v>1</v>
      </c>
      <c r="AG62" s="11" t="s">
        <v>142</v>
      </c>
      <c r="AH62" s="886">
        <f>S62+V62+Y62+AB62+AE62</f>
        <v>1451775000</v>
      </c>
      <c r="AI62" s="117">
        <f>SUM(AF62:AF68)+498</f>
        <v>801</v>
      </c>
      <c r="AJ62" s="29"/>
      <c r="AK62" s="30"/>
      <c r="AL62" s="37">
        <f>O62+Q62+T62+W62+Z62+AC62</f>
        <v>16</v>
      </c>
    </row>
    <row r="63" spans="1:38" ht="29.25" customHeight="1">
      <c r="A63" s="17"/>
      <c r="B63" s="18"/>
      <c r="C63" s="17"/>
      <c r="D63" s="19"/>
      <c r="E63" s="18"/>
      <c r="F63" s="277"/>
      <c r="G63" s="916"/>
      <c r="H63" s="916"/>
      <c r="I63" s="916"/>
      <c r="J63" s="916"/>
      <c r="K63" s="916"/>
      <c r="L63" s="916"/>
      <c r="M63" s="33"/>
      <c r="N63" s="916"/>
      <c r="O63" s="10">
        <v>4</v>
      </c>
      <c r="P63" s="11" t="s">
        <v>189</v>
      </c>
      <c r="Q63" s="10">
        <v>3</v>
      </c>
      <c r="R63" s="11" t="s">
        <v>142</v>
      </c>
      <c r="S63" s="887"/>
      <c r="T63" s="10"/>
      <c r="U63" s="11" t="s">
        <v>163</v>
      </c>
      <c r="V63" s="887"/>
      <c r="W63" s="230"/>
      <c r="X63" s="180"/>
      <c r="Y63" s="920"/>
      <c r="Z63" s="10"/>
      <c r="AA63" s="11"/>
      <c r="AB63" s="878"/>
      <c r="AC63" s="10"/>
      <c r="AD63" s="11"/>
      <c r="AE63" s="878"/>
      <c r="AF63" s="235">
        <f t="shared" si="1"/>
        <v>3</v>
      </c>
      <c r="AG63" s="11" t="s">
        <v>163</v>
      </c>
      <c r="AH63" s="887"/>
      <c r="AI63" s="26"/>
      <c r="AJ63" s="29"/>
      <c r="AK63" s="30"/>
      <c r="AL63" s="37">
        <f aca="true" t="shared" si="2" ref="AL63:AL68">O63+Q63+T63+W63+Z63+AC63</f>
        <v>7</v>
      </c>
    </row>
    <row r="64" spans="1:38" ht="29.25" customHeight="1">
      <c r="A64" s="17"/>
      <c r="B64" s="18"/>
      <c r="C64" s="17"/>
      <c r="D64" s="19"/>
      <c r="E64" s="18"/>
      <c r="F64" s="18"/>
      <c r="G64" s="916"/>
      <c r="H64" s="916"/>
      <c r="I64" s="916"/>
      <c r="J64" s="916"/>
      <c r="K64" s="916"/>
      <c r="L64" s="916"/>
      <c r="M64" s="33"/>
      <c r="N64" s="916"/>
      <c r="O64" s="10">
        <v>416</v>
      </c>
      <c r="P64" s="11" t="s">
        <v>190</v>
      </c>
      <c r="Q64" s="10">
        <v>62</v>
      </c>
      <c r="R64" s="11" t="s">
        <v>142</v>
      </c>
      <c r="S64" s="887"/>
      <c r="T64" s="10">
        <v>75</v>
      </c>
      <c r="U64" s="11" t="s">
        <v>142</v>
      </c>
      <c r="V64" s="887"/>
      <c r="W64" s="230"/>
      <c r="X64" s="231"/>
      <c r="Y64" s="920"/>
      <c r="Z64" s="10"/>
      <c r="AA64" s="11"/>
      <c r="AB64" s="878"/>
      <c r="AC64" s="10"/>
      <c r="AD64" s="11"/>
      <c r="AE64" s="878"/>
      <c r="AF64" s="235">
        <f t="shared" si="1"/>
        <v>137</v>
      </c>
      <c r="AG64" s="11" t="s">
        <v>142</v>
      </c>
      <c r="AH64" s="887"/>
      <c r="AI64" s="26"/>
      <c r="AJ64" s="29"/>
      <c r="AK64" s="30"/>
      <c r="AL64" s="37">
        <f t="shared" si="2"/>
        <v>553</v>
      </c>
    </row>
    <row r="65" spans="1:38" ht="29.25" customHeight="1">
      <c r="A65" s="17"/>
      <c r="B65" s="18"/>
      <c r="C65" s="17"/>
      <c r="D65" s="19"/>
      <c r="E65" s="18"/>
      <c r="F65" s="18"/>
      <c r="G65" s="916"/>
      <c r="H65" s="916"/>
      <c r="I65" s="916"/>
      <c r="J65" s="916"/>
      <c r="K65" s="916"/>
      <c r="L65" s="916"/>
      <c r="M65" s="33"/>
      <c r="N65" s="916"/>
      <c r="O65" s="10">
        <v>1</v>
      </c>
      <c r="P65" s="11" t="s">
        <v>191</v>
      </c>
      <c r="Q65" s="10">
        <v>1</v>
      </c>
      <c r="R65" s="11" t="s">
        <v>142</v>
      </c>
      <c r="S65" s="887"/>
      <c r="T65" s="10">
        <v>2</v>
      </c>
      <c r="U65" s="11" t="s">
        <v>142</v>
      </c>
      <c r="V65" s="887"/>
      <c r="W65" s="230"/>
      <c r="X65" s="231"/>
      <c r="Y65" s="920"/>
      <c r="Z65" s="10"/>
      <c r="AA65" s="11"/>
      <c r="AB65" s="878"/>
      <c r="AC65" s="10"/>
      <c r="AD65" s="11"/>
      <c r="AE65" s="878"/>
      <c r="AF65" s="235">
        <f t="shared" si="1"/>
        <v>3</v>
      </c>
      <c r="AG65" s="11" t="s">
        <v>142</v>
      </c>
      <c r="AH65" s="887"/>
      <c r="AI65" s="26"/>
      <c r="AJ65" s="29"/>
      <c r="AK65" s="11"/>
      <c r="AL65" s="37">
        <f t="shared" si="2"/>
        <v>4</v>
      </c>
    </row>
    <row r="66" spans="1:38" ht="29.25" customHeight="1">
      <c r="A66" s="17"/>
      <c r="B66" s="18"/>
      <c r="C66" s="17"/>
      <c r="D66" s="19"/>
      <c r="E66" s="18"/>
      <c r="F66" s="18"/>
      <c r="G66" s="916"/>
      <c r="H66" s="916"/>
      <c r="I66" s="916"/>
      <c r="J66" s="916"/>
      <c r="K66" s="916"/>
      <c r="L66" s="916"/>
      <c r="M66" s="33"/>
      <c r="N66" s="916"/>
      <c r="O66" s="10">
        <v>3</v>
      </c>
      <c r="P66" s="11" t="s">
        <v>192</v>
      </c>
      <c r="Q66" s="10">
        <v>3</v>
      </c>
      <c r="R66" s="11" t="s">
        <v>163</v>
      </c>
      <c r="S66" s="887"/>
      <c r="T66" s="10">
        <v>2</v>
      </c>
      <c r="U66" s="11" t="s">
        <v>492</v>
      </c>
      <c r="V66" s="887"/>
      <c r="W66" s="230"/>
      <c r="X66" s="231"/>
      <c r="Y66" s="920"/>
      <c r="Z66" s="10"/>
      <c r="AA66" s="11"/>
      <c r="AB66" s="878"/>
      <c r="AC66" s="10"/>
      <c r="AD66" s="11"/>
      <c r="AE66" s="878"/>
      <c r="AF66" s="235">
        <f t="shared" si="1"/>
        <v>5</v>
      </c>
      <c r="AG66" s="11" t="s">
        <v>492</v>
      </c>
      <c r="AH66" s="887"/>
      <c r="AI66" s="26"/>
      <c r="AJ66" s="29"/>
      <c r="AK66" s="30"/>
      <c r="AL66" s="37">
        <f t="shared" si="2"/>
        <v>8</v>
      </c>
    </row>
    <row r="67" spans="1:38" ht="29.25" customHeight="1">
      <c r="A67" s="17"/>
      <c r="B67" s="18"/>
      <c r="C67" s="17"/>
      <c r="D67" s="19"/>
      <c r="E67" s="18"/>
      <c r="F67" s="18"/>
      <c r="G67" s="916"/>
      <c r="H67" s="916"/>
      <c r="I67" s="916"/>
      <c r="J67" s="916"/>
      <c r="K67" s="916"/>
      <c r="L67" s="916"/>
      <c r="M67" s="33"/>
      <c r="N67" s="916"/>
      <c r="O67" s="10">
        <f>74-15</f>
        <v>59</v>
      </c>
      <c r="P67" s="11" t="s">
        <v>414</v>
      </c>
      <c r="Q67" s="10">
        <v>24</v>
      </c>
      <c r="R67" s="11" t="s">
        <v>340</v>
      </c>
      <c r="S67" s="887"/>
      <c r="T67" s="10">
        <v>30</v>
      </c>
      <c r="U67" s="11" t="s">
        <v>142</v>
      </c>
      <c r="V67" s="887"/>
      <c r="W67" s="230"/>
      <c r="X67" s="231"/>
      <c r="Y67" s="920"/>
      <c r="Z67" s="10"/>
      <c r="AA67" s="11"/>
      <c r="AB67" s="878"/>
      <c r="AC67" s="10"/>
      <c r="AD67" s="11"/>
      <c r="AE67" s="878"/>
      <c r="AF67" s="235">
        <f t="shared" si="1"/>
        <v>54</v>
      </c>
      <c r="AG67" s="11" t="s">
        <v>142</v>
      </c>
      <c r="AH67" s="887"/>
      <c r="AI67" s="26"/>
      <c r="AJ67" s="29"/>
      <c r="AK67" s="30"/>
      <c r="AL67" s="37">
        <f t="shared" si="2"/>
        <v>113</v>
      </c>
    </row>
    <row r="68" spans="1:39" ht="29.25" customHeight="1">
      <c r="A68" s="17"/>
      <c r="B68" s="18"/>
      <c r="C68" s="17"/>
      <c r="D68" s="19"/>
      <c r="E68" s="18"/>
      <c r="F68" s="18"/>
      <c r="G68" s="916"/>
      <c r="H68" s="916"/>
      <c r="I68" s="916"/>
      <c r="J68" s="916"/>
      <c r="K68" s="916"/>
      <c r="L68" s="916"/>
      <c r="M68" s="118"/>
      <c r="N68" s="916"/>
      <c r="O68" s="10"/>
      <c r="P68" s="9" t="s">
        <v>194</v>
      </c>
      <c r="Q68" s="10"/>
      <c r="R68" s="11" t="s">
        <v>142</v>
      </c>
      <c r="S68" s="887"/>
      <c r="T68" s="10">
        <v>100</v>
      </c>
      <c r="U68" s="11" t="s">
        <v>142</v>
      </c>
      <c r="V68" s="887"/>
      <c r="W68" s="230"/>
      <c r="X68" s="231"/>
      <c r="Y68" s="920"/>
      <c r="Z68" s="10"/>
      <c r="AA68" s="11"/>
      <c r="AB68" s="899"/>
      <c r="AC68" s="10"/>
      <c r="AD68" s="11"/>
      <c r="AE68" s="899"/>
      <c r="AF68" s="235">
        <f t="shared" si="1"/>
        <v>100</v>
      </c>
      <c r="AG68" s="11" t="s">
        <v>142</v>
      </c>
      <c r="AH68" s="887"/>
      <c r="AI68" s="26"/>
      <c r="AJ68" s="29"/>
      <c r="AK68" s="30"/>
      <c r="AL68" s="37">
        <f t="shared" si="2"/>
        <v>100</v>
      </c>
      <c r="AM68" s="37">
        <f>SUM(AL62:AL68)</f>
        <v>801</v>
      </c>
    </row>
    <row r="69" spans="1:37" ht="29.25" customHeight="1">
      <c r="A69" s="17"/>
      <c r="B69" s="18"/>
      <c r="C69" s="17"/>
      <c r="D69" s="19"/>
      <c r="E69" s="18"/>
      <c r="F69" s="18"/>
      <c r="G69" s="917"/>
      <c r="H69" s="917"/>
      <c r="I69" s="917"/>
      <c r="J69" s="917"/>
      <c r="K69" s="917"/>
      <c r="L69" s="917"/>
      <c r="M69" s="33"/>
      <c r="N69" s="917"/>
      <c r="O69" s="10">
        <f>SUM(O62:O68)</f>
        <v>498</v>
      </c>
      <c r="P69" s="1"/>
      <c r="Q69" s="10">
        <f>SUM(Q62:Q68)</f>
        <v>93</v>
      </c>
      <c r="R69" s="11"/>
      <c r="S69" s="888"/>
      <c r="T69" s="10">
        <f>SUM(T62:T68)</f>
        <v>209</v>
      </c>
      <c r="U69" s="11"/>
      <c r="V69" s="888"/>
      <c r="W69" s="230"/>
      <c r="X69" s="231"/>
      <c r="Y69" s="896"/>
      <c r="Z69" s="10"/>
      <c r="AA69" s="11"/>
      <c r="AB69" s="14"/>
      <c r="AC69" s="10"/>
      <c r="AD69" s="11"/>
      <c r="AE69" s="14"/>
      <c r="AF69" s="235"/>
      <c r="AG69" s="11"/>
      <c r="AH69" s="888"/>
      <c r="AI69" s="26"/>
      <c r="AJ69" s="29"/>
      <c r="AK69" s="30"/>
    </row>
    <row r="70" spans="1:38" ht="39">
      <c r="A70" s="17"/>
      <c r="B70" s="18"/>
      <c r="C70" s="17"/>
      <c r="D70" s="19"/>
      <c r="E70" s="18"/>
      <c r="F70" s="18"/>
      <c r="G70" s="915"/>
      <c r="H70" s="915"/>
      <c r="I70" s="915"/>
      <c r="J70" s="915" t="s">
        <v>25</v>
      </c>
      <c r="K70" s="915" t="s">
        <v>32</v>
      </c>
      <c r="L70" s="915" t="s">
        <v>120</v>
      </c>
      <c r="M70" s="34"/>
      <c r="N70" s="903" t="s">
        <v>717</v>
      </c>
      <c r="O70" s="10">
        <v>35</v>
      </c>
      <c r="P70" s="11" t="s">
        <v>196</v>
      </c>
      <c r="Q70" s="10">
        <v>12</v>
      </c>
      <c r="R70" s="11" t="s">
        <v>142</v>
      </c>
      <c r="S70" s="886">
        <v>142792000</v>
      </c>
      <c r="T70" s="10">
        <v>12</v>
      </c>
      <c r="U70" s="11" t="s">
        <v>142</v>
      </c>
      <c r="V70" s="886">
        <v>307392000</v>
      </c>
      <c r="W70" s="230">
        <v>14</v>
      </c>
      <c r="X70" s="231" t="s">
        <v>718</v>
      </c>
      <c r="Y70" s="895">
        <v>326674000</v>
      </c>
      <c r="Z70" s="10"/>
      <c r="AA70" s="11"/>
      <c r="AB70" s="877"/>
      <c r="AC70" s="10"/>
      <c r="AD70" s="11"/>
      <c r="AE70" s="877"/>
      <c r="AF70" s="235">
        <f>Q70+T70+W70+Z70+AC70</f>
        <v>38</v>
      </c>
      <c r="AG70" s="11" t="s">
        <v>142</v>
      </c>
      <c r="AH70" s="886">
        <f>S70+V70+Y70+AB70+AE70</f>
        <v>776858000</v>
      </c>
      <c r="AI70" s="26"/>
      <c r="AJ70" s="29"/>
      <c r="AK70" s="30"/>
      <c r="AL70" s="37">
        <f>O70+Q70+T70+W70+Z70+AC70</f>
        <v>73</v>
      </c>
    </row>
    <row r="71" spans="1:38" ht="39">
      <c r="A71" s="17"/>
      <c r="B71" s="18"/>
      <c r="C71" s="17"/>
      <c r="D71" s="19"/>
      <c r="E71" s="18"/>
      <c r="F71" s="18"/>
      <c r="G71" s="916"/>
      <c r="H71" s="916"/>
      <c r="I71" s="916"/>
      <c r="J71" s="916"/>
      <c r="K71" s="916"/>
      <c r="L71" s="916"/>
      <c r="M71" s="33"/>
      <c r="N71" s="919"/>
      <c r="O71" s="10">
        <v>50</v>
      </c>
      <c r="P71" s="11" t="s">
        <v>197</v>
      </c>
      <c r="Q71" s="10">
        <v>6</v>
      </c>
      <c r="R71" s="11" t="s">
        <v>142</v>
      </c>
      <c r="S71" s="887"/>
      <c r="T71" s="230">
        <v>12</v>
      </c>
      <c r="U71" s="11" t="s">
        <v>142</v>
      </c>
      <c r="V71" s="887"/>
      <c r="W71" s="230">
        <v>16</v>
      </c>
      <c r="X71" s="231" t="s">
        <v>618</v>
      </c>
      <c r="Y71" s="920"/>
      <c r="Z71" s="10"/>
      <c r="AA71" s="11"/>
      <c r="AB71" s="878"/>
      <c r="AC71" s="10"/>
      <c r="AD71" s="11"/>
      <c r="AE71" s="878"/>
      <c r="AF71" s="235">
        <f>Q71+T71+W71+Z71+AC71</f>
        <v>34</v>
      </c>
      <c r="AG71" s="11"/>
      <c r="AH71" s="887"/>
      <c r="AI71" s="26"/>
      <c r="AJ71" s="29"/>
      <c r="AK71" s="30"/>
      <c r="AL71" s="37">
        <f>O71+Q71+T71+W71+Z71+AC71</f>
        <v>84</v>
      </c>
    </row>
    <row r="72" spans="1:38" ht="27" customHeight="1">
      <c r="A72" s="17"/>
      <c r="B72" s="18"/>
      <c r="C72" s="17"/>
      <c r="D72" s="19"/>
      <c r="E72" s="18"/>
      <c r="F72" s="18"/>
      <c r="G72" s="916"/>
      <c r="H72" s="916"/>
      <c r="I72" s="916"/>
      <c r="J72" s="916"/>
      <c r="K72" s="916"/>
      <c r="L72" s="916"/>
      <c r="M72" s="33"/>
      <c r="N72" s="919"/>
      <c r="O72" s="10">
        <v>19</v>
      </c>
      <c r="P72" s="44" t="s">
        <v>198</v>
      </c>
      <c r="Q72" s="10"/>
      <c r="R72" s="11" t="s">
        <v>142</v>
      </c>
      <c r="S72" s="887"/>
      <c r="T72" s="10">
        <v>10</v>
      </c>
      <c r="U72" s="11" t="s">
        <v>142</v>
      </c>
      <c r="V72" s="887"/>
      <c r="W72" s="230"/>
      <c r="X72" s="231"/>
      <c r="Y72" s="920"/>
      <c r="Z72" s="10"/>
      <c r="AA72" s="11"/>
      <c r="AB72" s="878"/>
      <c r="AC72" s="10"/>
      <c r="AD72" s="11"/>
      <c r="AE72" s="878"/>
      <c r="AF72" s="235">
        <f>Q72+T72+W72+Z72+AC72</f>
        <v>10</v>
      </c>
      <c r="AG72" s="11"/>
      <c r="AH72" s="887"/>
      <c r="AI72" s="26"/>
      <c r="AJ72" s="29"/>
      <c r="AK72" s="30"/>
      <c r="AL72" s="37">
        <f>O72+Q72+T72+W72+Z72+AC72</f>
        <v>29</v>
      </c>
    </row>
    <row r="73" spans="1:38" ht="15.75" customHeight="1">
      <c r="A73" s="17"/>
      <c r="B73" s="18"/>
      <c r="C73" s="17"/>
      <c r="D73" s="19"/>
      <c r="E73" s="18"/>
      <c r="F73" s="18"/>
      <c r="G73" s="916"/>
      <c r="H73" s="916"/>
      <c r="I73" s="916"/>
      <c r="J73" s="916"/>
      <c r="K73" s="916"/>
      <c r="L73" s="916"/>
      <c r="M73" s="33"/>
      <c r="N73" s="919"/>
      <c r="O73" s="278"/>
      <c r="P73" s="23" t="s">
        <v>123</v>
      </c>
      <c r="Q73" s="137"/>
      <c r="R73" s="11" t="s">
        <v>142</v>
      </c>
      <c r="S73" s="887"/>
      <c r="T73" s="10">
        <v>36</v>
      </c>
      <c r="U73" s="11" t="s">
        <v>142</v>
      </c>
      <c r="V73" s="887"/>
      <c r="W73" s="230"/>
      <c r="X73" s="231"/>
      <c r="Y73" s="920"/>
      <c r="Z73" s="10"/>
      <c r="AA73" s="11"/>
      <c r="AB73" s="878"/>
      <c r="AC73" s="10"/>
      <c r="AD73" s="11"/>
      <c r="AE73" s="878"/>
      <c r="AF73" s="235">
        <f>Q73+T73+W73+Z73+AC73</f>
        <v>36</v>
      </c>
      <c r="AG73" s="11" t="s">
        <v>142</v>
      </c>
      <c r="AH73" s="887"/>
      <c r="AI73" s="26"/>
      <c r="AJ73" s="29"/>
      <c r="AK73" s="30"/>
      <c r="AL73" s="37">
        <f>O73+Q73+T73+W73+Z73+AC73</f>
        <v>36</v>
      </c>
    </row>
    <row r="74" spans="1:38" ht="25.5">
      <c r="A74" s="17"/>
      <c r="B74" s="18"/>
      <c r="C74" s="17"/>
      <c r="D74" s="19"/>
      <c r="E74" s="18"/>
      <c r="F74" s="18"/>
      <c r="G74" s="916"/>
      <c r="H74" s="916"/>
      <c r="I74" s="916"/>
      <c r="J74" s="916"/>
      <c r="K74" s="916"/>
      <c r="L74" s="916"/>
      <c r="M74" s="118"/>
      <c r="N74" s="904"/>
      <c r="O74" s="278">
        <v>4</v>
      </c>
      <c r="P74" s="279" t="s">
        <v>122</v>
      </c>
      <c r="Q74" s="137"/>
      <c r="R74" s="11" t="s">
        <v>142</v>
      </c>
      <c r="S74" s="887"/>
      <c r="T74" s="10">
        <v>4</v>
      </c>
      <c r="U74" s="11" t="s">
        <v>142</v>
      </c>
      <c r="V74" s="887"/>
      <c r="W74" s="230"/>
      <c r="X74" s="231"/>
      <c r="Y74" s="920"/>
      <c r="Z74" s="10"/>
      <c r="AA74" s="11"/>
      <c r="AB74" s="899"/>
      <c r="AC74" s="10"/>
      <c r="AD74" s="11"/>
      <c r="AE74" s="899"/>
      <c r="AF74" s="235">
        <f>Q74+T74+W74+Z74+AC74</f>
        <v>4</v>
      </c>
      <c r="AG74" s="11"/>
      <c r="AH74" s="887"/>
      <c r="AI74" s="26"/>
      <c r="AJ74" s="29"/>
      <c r="AK74" s="30"/>
      <c r="AL74" s="37">
        <f>O74+Q74+T74+W74+Z74+AC74</f>
        <v>8</v>
      </c>
    </row>
    <row r="75" spans="1:37" ht="25.5">
      <c r="A75" s="17"/>
      <c r="B75" s="18"/>
      <c r="C75" s="17"/>
      <c r="D75" s="19"/>
      <c r="E75" s="18"/>
      <c r="F75" s="18"/>
      <c r="G75" s="917"/>
      <c r="H75" s="917"/>
      <c r="I75" s="917"/>
      <c r="J75" s="917"/>
      <c r="K75" s="917"/>
      <c r="L75" s="917"/>
      <c r="M75" s="33"/>
      <c r="N75" s="175"/>
      <c r="O75" s="278"/>
      <c r="P75" s="279" t="s">
        <v>493</v>
      </c>
      <c r="Q75" s="137"/>
      <c r="R75" s="11"/>
      <c r="S75" s="888"/>
      <c r="T75" s="10"/>
      <c r="U75" s="11" t="s">
        <v>340</v>
      </c>
      <c r="V75" s="888"/>
      <c r="W75" s="230"/>
      <c r="X75" s="231"/>
      <c r="Y75" s="896"/>
      <c r="Z75" s="10"/>
      <c r="AA75" s="11"/>
      <c r="AB75" s="14"/>
      <c r="AC75" s="10"/>
      <c r="AD75" s="11"/>
      <c r="AE75" s="14"/>
      <c r="AF75" s="235">
        <f>Q73+T75+W75+Z75+AC75</f>
        <v>0</v>
      </c>
      <c r="AG75" s="11"/>
      <c r="AH75" s="888"/>
      <c r="AI75" s="26"/>
      <c r="AJ75" s="29"/>
      <c r="AK75" s="30"/>
    </row>
    <row r="76" spans="1:39" s="52" customFormat="1" ht="51.75">
      <c r="A76" s="280"/>
      <c r="B76" s="281"/>
      <c r="C76" s="280"/>
      <c r="D76" s="282"/>
      <c r="E76" s="281"/>
      <c r="F76" s="281"/>
      <c r="G76" s="918"/>
      <c r="H76" s="905"/>
      <c r="I76" s="908"/>
      <c r="J76" s="905" t="s">
        <v>25</v>
      </c>
      <c r="K76" s="912" t="s">
        <v>34</v>
      </c>
      <c r="L76" s="915" t="s">
        <v>47</v>
      </c>
      <c r="M76" s="283"/>
      <c r="N76" s="903" t="s">
        <v>719</v>
      </c>
      <c r="O76" s="230">
        <v>51</v>
      </c>
      <c r="P76" s="284" t="s">
        <v>199</v>
      </c>
      <c r="Q76" s="230">
        <v>12</v>
      </c>
      <c r="R76" s="231" t="s">
        <v>142</v>
      </c>
      <c r="S76" s="877">
        <v>220626000</v>
      </c>
      <c r="T76" s="230"/>
      <c r="U76" s="231" t="s">
        <v>142</v>
      </c>
      <c r="V76" s="877">
        <v>231250000</v>
      </c>
      <c r="W76" s="230">
        <v>10</v>
      </c>
      <c r="X76" s="231" t="s">
        <v>720</v>
      </c>
      <c r="Y76" s="889">
        <v>155181000</v>
      </c>
      <c r="Z76" s="230"/>
      <c r="AA76" s="231"/>
      <c r="AB76" s="877"/>
      <c r="AC76" s="230"/>
      <c r="AD76" s="231"/>
      <c r="AE76" s="877"/>
      <c r="AF76" s="235">
        <f>Q76+T76+W76+Z76+AC76</f>
        <v>22</v>
      </c>
      <c r="AG76" s="231" t="s">
        <v>142</v>
      </c>
      <c r="AH76" s="886">
        <f>S76+V76+Y76+AB76+AE76</f>
        <v>607057000</v>
      </c>
      <c r="AI76" s="285">
        <f>SUM(AF76:AF95)</f>
        <v>171</v>
      </c>
      <c r="AJ76" s="286"/>
      <c r="AK76" s="287"/>
      <c r="AL76" s="288">
        <f aca="true" t="shared" si="3" ref="AL76:AL94">SUM(O76+Q76+T76+W76+Z76+AC76)</f>
        <v>73</v>
      </c>
      <c r="AM76" s="288">
        <f>SUM(AL76:AL95)</f>
        <v>323</v>
      </c>
    </row>
    <row r="77" spans="1:38" ht="51.75">
      <c r="A77" s="17"/>
      <c r="B77" s="18"/>
      <c r="C77" s="17"/>
      <c r="D77" s="19"/>
      <c r="E77" s="18"/>
      <c r="F77" s="18"/>
      <c r="G77" s="918"/>
      <c r="H77" s="906"/>
      <c r="I77" s="909"/>
      <c r="J77" s="906"/>
      <c r="K77" s="913"/>
      <c r="L77" s="916"/>
      <c r="M77" s="33"/>
      <c r="N77" s="919"/>
      <c r="O77" s="10">
        <v>47</v>
      </c>
      <c r="P77" s="11" t="s">
        <v>200</v>
      </c>
      <c r="Q77" s="10">
        <v>14</v>
      </c>
      <c r="R77" s="11" t="s">
        <v>142</v>
      </c>
      <c r="S77" s="878"/>
      <c r="T77" s="10"/>
      <c r="U77" s="11" t="s">
        <v>142</v>
      </c>
      <c r="V77" s="878"/>
      <c r="W77" s="230">
        <v>3</v>
      </c>
      <c r="X77" s="231" t="s">
        <v>721</v>
      </c>
      <c r="Y77" s="890"/>
      <c r="Z77" s="10"/>
      <c r="AA77" s="11"/>
      <c r="AB77" s="878"/>
      <c r="AC77" s="10"/>
      <c r="AD77" s="11"/>
      <c r="AE77" s="878"/>
      <c r="AF77" s="235">
        <f>Q77+T77+W77+Z77+AC77</f>
        <v>17</v>
      </c>
      <c r="AG77" s="11" t="s">
        <v>142</v>
      </c>
      <c r="AH77" s="887"/>
      <c r="AI77" s="26"/>
      <c r="AJ77" s="29"/>
      <c r="AK77" s="30"/>
      <c r="AL77" s="37">
        <f t="shared" si="3"/>
        <v>64</v>
      </c>
    </row>
    <row r="78" spans="1:38" ht="25.5">
      <c r="A78" s="17"/>
      <c r="B78" s="18"/>
      <c r="C78" s="17"/>
      <c r="D78" s="19"/>
      <c r="E78" s="18"/>
      <c r="F78" s="18"/>
      <c r="G78" s="918"/>
      <c r="H78" s="906"/>
      <c r="I78" s="909"/>
      <c r="J78" s="906"/>
      <c r="K78" s="913"/>
      <c r="L78" s="916"/>
      <c r="M78" s="33"/>
      <c r="N78" s="919"/>
      <c r="O78" s="10">
        <v>37</v>
      </c>
      <c r="P78" s="11" t="s">
        <v>201</v>
      </c>
      <c r="Q78" s="10">
        <v>3</v>
      </c>
      <c r="R78" s="11" t="s">
        <v>142</v>
      </c>
      <c r="S78" s="878"/>
      <c r="T78" s="10">
        <v>5</v>
      </c>
      <c r="U78" s="11" t="s">
        <v>142</v>
      </c>
      <c r="V78" s="878"/>
      <c r="W78" s="230">
        <v>1</v>
      </c>
      <c r="X78" s="231" t="s">
        <v>722</v>
      </c>
      <c r="Y78" s="890"/>
      <c r="Z78" s="10"/>
      <c r="AA78" s="11"/>
      <c r="AB78" s="878"/>
      <c r="AC78" s="10"/>
      <c r="AD78" s="11"/>
      <c r="AE78" s="878"/>
      <c r="AF78" s="235">
        <f>Q78+T78+W78+Z78+AC78</f>
        <v>9</v>
      </c>
      <c r="AG78" s="11" t="s">
        <v>142</v>
      </c>
      <c r="AH78" s="887"/>
      <c r="AI78" s="26"/>
      <c r="AJ78" s="29"/>
      <c r="AK78" s="30"/>
      <c r="AL78" s="37">
        <f t="shared" si="3"/>
        <v>46</v>
      </c>
    </row>
    <row r="79" spans="1:38" ht="64.5">
      <c r="A79" s="17"/>
      <c r="B79" s="18"/>
      <c r="C79" s="17"/>
      <c r="D79" s="19"/>
      <c r="E79" s="18"/>
      <c r="F79" s="18"/>
      <c r="G79" s="918"/>
      <c r="H79" s="906"/>
      <c r="I79" s="909"/>
      <c r="J79" s="906"/>
      <c r="K79" s="913"/>
      <c r="L79" s="916"/>
      <c r="M79" s="33"/>
      <c r="N79" s="919"/>
      <c r="O79" s="10"/>
      <c r="P79" s="11" t="s">
        <v>494</v>
      </c>
      <c r="Q79" s="10"/>
      <c r="R79" s="11"/>
      <c r="S79" s="878"/>
      <c r="T79" s="10">
        <v>5</v>
      </c>
      <c r="U79" s="11" t="s">
        <v>142</v>
      </c>
      <c r="V79" s="878"/>
      <c r="W79" s="230">
        <v>3</v>
      </c>
      <c r="X79" s="231" t="s">
        <v>723</v>
      </c>
      <c r="Y79" s="890"/>
      <c r="Z79" s="10"/>
      <c r="AA79" s="11"/>
      <c r="AB79" s="878"/>
      <c r="AC79" s="10"/>
      <c r="AD79" s="11"/>
      <c r="AE79" s="878"/>
      <c r="AF79" s="235"/>
      <c r="AG79" s="11"/>
      <c r="AH79" s="887"/>
      <c r="AI79" s="26"/>
      <c r="AJ79" s="29"/>
      <c r="AK79" s="30"/>
      <c r="AL79" s="37">
        <f t="shared" si="3"/>
        <v>8</v>
      </c>
    </row>
    <row r="80" spans="1:38" ht="25.5">
      <c r="A80" s="17"/>
      <c r="B80" s="18"/>
      <c r="C80" s="17"/>
      <c r="D80" s="19"/>
      <c r="E80" s="18"/>
      <c r="F80" s="18"/>
      <c r="G80" s="918"/>
      <c r="H80" s="906"/>
      <c r="I80" s="909"/>
      <c r="J80" s="906"/>
      <c r="K80" s="913"/>
      <c r="L80" s="916"/>
      <c r="M80" s="33"/>
      <c r="N80" s="919"/>
      <c r="O80" s="10"/>
      <c r="P80" s="11" t="s">
        <v>157</v>
      </c>
      <c r="Q80" s="10">
        <v>30</v>
      </c>
      <c r="R80" s="11" t="s">
        <v>142</v>
      </c>
      <c r="S80" s="878"/>
      <c r="T80" s="10"/>
      <c r="U80" s="11" t="s">
        <v>142</v>
      </c>
      <c r="V80" s="878"/>
      <c r="W80" s="230">
        <v>1</v>
      </c>
      <c r="X80" s="231" t="s">
        <v>724</v>
      </c>
      <c r="Y80" s="890"/>
      <c r="Z80" s="10"/>
      <c r="AA80" s="11"/>
      <c r="AB80" s="878"/>
      <c r="AC80" s="10"/>
      <c r="AD80" s="11"/>
      <c r="AE80" s="878"/>
      <c r="AF80" s="235">
        <f>Q80+T80+W80+Z80+AC80</f>
        <v>31</v>
      </c>
      <c r="AG80" s="11" t="s">
        <v>142</v>
      </c>
      <c r="AH80" s="887"/>
      <c r="AI80" s="26"/>
      <c r="AJ80" s="29"/>
      <c r="AK80" s="30"/>
      <c r="AL80" s="37">
        <f t="shared" si="3"/>
        <v>31</v>
      </c>
    </row>
    <row r="81" spans="1:38" ht="19.5" customHeight="1">
      <c r="A81" s="17"/>
      <c r="B81" s="18"/>
      <c r="C81" s="17"/>
      <c r="D81" s="19"/>
      <c r="E81" s="18"/>
      <c r="F81" s="277">
        <f>SUM(T76:T95)</f>
        <v>97</v>
      </c>
      <c r="G81" s="12"/>
      <c r="H81" s="906"/>
      <c r="I81" s="909"/>
      <c r="J81" s="906"/>
      <c r="K81" s="913"/>
      <c r="L81" s="916"/>
      <c r="M81" s="33"/>
      <c r="N81" s="919"/>
      <c r="O81" s="10"/>
      <c r="P81" s="11" t="s">
        <v>202</v>
      </c>
      <c r="Q81" s="10"/>
      <c r="R81" s="11" t="s">
        <v>142</v>
      </c>
      <c r="S81" s="878"/>
      <c r="T81" s="10">
        <v>10</v>
      </c>
      <c r="U81" s="11" t="s">
        <v>142</v>
      </c>
      <c r="V81" s="878"/>
      <c r="W81" s="230">
        <v>4</v>
      </c>
      <c r="X81" s="231" t="s">
        <v>725</v>
      </c>
      <c r="Y81" s="890"/>
      <c r="Z81" s="10"/>
      <c r="AA81" s="11"/>
      <c r="AB81" s="878"/>
      <c r="AC81" s="10"/>
      <c r="AD81" s="11"/>
      <c r="AE81" s="878"/>
      <c r="AF81" s="235">
        <f>Q81+T81+W81+Z81+AC81</f>
        <v>14</v>
      </c>
      <c r="AG81" s="11" t="s">
        <v>142</v>
      </c>
      <c r="AH81" s="887"/>
      <c r="AI81" s="26"/>
      <c r="AJ81" s="29"/>
      <c r="AK81" s="30"/>
      <c r="AL81" s="37">
        <f t="shared" si="3"/>
        <v>14</v>
      </c>
    </row>
    <row r="82" spans="1:38" ht="25.5">
      <c r="A82" s="17"/>
      <c r="B82" s="18"/>
      <c r="C82" s="17"/>
      <c r="D82" s="19"/>
      <c r="E82" s="18"/>
      <c r="F82" s="18"/>
      <c r="G82" s="12"/>
      <c r="H82" s="906"/>
      <c r="I82" s="909"/>
      <c r="J82" s="906"/>
      <c r="K82" s="913"/>
      <c r="L82" s="916"/>
      <c r="M82" s="33"/>
      <c r="N82" s="919"/>
      <c r="O82" s="10"/>
      <c r="P82" s="11" t="s">
        <v>497</v>
      </c>
      <c r="Q82" s="10"/>
      <c r="R82" s="11"/>
      <c r="S82" s="878"/>
      <c r="T82" s="10"/>
      <c r="U82" s="11" t="s">
        <v>142</v>
      </c>
      <c r="V82" s="878"/>
      <c r="W82" s="230"/>
      <c r="X82" s="231"/>
      <c r="Y82" s="890"/>
      <c r="Z82" s="10"/>
      <c r="AA82" s="11"/>
      <c r="AB82" s="878"/>
      <c r="AC82" s="10"/>
      <c r="AD82" s="11"/>
      <c r="AE82" s="878"/>
      <c r="AF82" s="235"/>
      <c r="AG82" s="11"/>
      <c r="AH82" s="887"/>
      <c r="AI82" s="26"/>
      <c r="AJ82" s="29"/>
      <c r="AK82" s="30"/>
      <c r="AL82" s="37">
        <f t="shared" si="3"/>
        <v>0</v>
      </c>
    </row>
    <row r="83" spans="1:38" ht="12.75">
      <c r="A83" s="17"/>
      <c r="B83" s="18"/>
      <c r="C83" s="17"/>
      <c r="D83" s="19"/>
      <c r="E83" s="18"/>
      <c r="F83" s="18"/>
      <c r="G83" s="12"/>
      <c r="H83" s="906"/>
      <c r="I83" s="909"/>
      <c r="J83" s="906"/>
      <c r="K83" s="913"/>
      <c r="L83" s="916"/>
      <c r="M83" s="33"/>
      <c r="N83" s="919"/>
      <c r="O83" s="10"/>
      <c r="P83" s="11" t="s">
        <v>121</v>
      </c>
      <c r="Q83" s="10"/>
      <c r="R83" s="11" t="s">
        <v>142</v>
      </c>
      <c r="S83" s="878"/>
      <c r="T83" s="10">
        <v>10</v>
      </c>
      <c r="U83" s="11" t="s">
        <v>142</v>
      </c>
      <c r="V83" s="878"/>
      <c r="W83" s="230"/>
      <c r="X83" s="231"/>
      <c r="Y83" s="890"/>
      <c r="Z83" s="10"/>
      <c r="AA83" s="11"/>
      <c r="AB83" s="878"/>
      <c r="AC83" s="10"/>
      <c r="AD83" s="11"/>
      <c r="AE83" s="878"/>
      <c r="AF83" s="235">
        <f aca="true" t="shared" si="4" ref="AF83:AF93">Q83+T83+W83+Z83+AC83</f>
        <v>10</v>
      </c>
      <c r="AG83" s="11" t="s">
        <v>142</v>
      </c>
      <c r="AH83" s="887"/>
      <c r="AI83" s="26"/>
      <c r="AJ83" s="29"/>
      <c r="AK83" s="30"/>
      <c r="AL83" s="37">
        <f t="shared" si="3"/>
        <v>10</v>
      </c>
    </row>
    <row r="84" spans="1:38" ht="64.5">
      <c r="A84" s="17"/>
      <c r="B84" s="18"/>
      <c r="C84" s="17"/>
      <c r="D84" s="19"/>
      <c r="E84" s="18"/>
      <c r="F84" s="18"/>
      <c r="G84" s="12"/>
      <c r="H84" s="906"/>
      <c r="I84" s="909"/>
      <c r="J84" s="906"/>
      <c r="K84" s="913"/>
      <c r="L84" s="916"/>
      <c r="M84" s="33"/>
      <c r="N84" s="919"/>
      <c r="O84" s="10"/>
      <c r="P84" s="11" t="s">
        <v>339</v>
      </c>
      <c r="Q84" s="10">
        <v>1</v>
      </c>
      <c r="R84" s="11" t="s">
        <v>142</v>
      </c>
      <c r="S84" s="878"/>
      <c r="T84" s="10">
        <v>3</v>
      </c>
      <c r="U84" s="11" t="s">
        <v>142</v>
      </c>
      <c r="V84" s="878"/>
      <c r="W84" s="230"/>
      <c r="X84" s="231"/>
      <c r="Y84" s="890"/>
      <c r="Z84" s="10"/>
      <c r="AA84" s="11"/>
      <c r="AB84" s="878"/>
      <c r="AC84" s="10"/>
      <c r="AD84" s="11"/>
      <c r="AE84" s="878"/>
      <c r="AF84" s="235">
        <f t="shared" si="4"/>
        <v>4</v>
      </c>
      <c r="AG84" s="11" t="s">
        <v>142</v>
      </c>
      <c r="AH84" s="887"/>
      <c r="AI84" s="26"/>
      <c r="AJ84" s="29"/>
      <c r="AK84" s="30"/>
      <c r="AL84" s="37">
        <f t="shared" si="3"/>
        <v>4</v>
      </c>
    </row>
    <row r="85" spans="1:38" ht="51.75">
      <c r="A85" s="17"/>
      <c r="B85" s="18"/>
      <c r="C85" s="17"/>
      <c r="D85" s="19"/>
      <c r="E85" s="18"/>
      <c r="F85" s="18"/>
      <c r="G85" s="12"/>
      <c r="H85" s="906"/>
      <c r="I85" s="909"/>
      <c r="J85" s="906"/>
      <c r="K85" s="913"/>
      <c r="L85" s="916"/>
      <c r="M85" s="33"/>
      <c r="N85" s="919"/>
      <c r="O85" s="10"/>
      <c r="P85" s="11" t="s">
        <v>338</v>
      </c>
      <c r="Q85" s="10"/>
      <c r="R85" s="11" t="s">
        <v>142</v>
      </c>
      <c r="S85" s="878"/>
      <c r="T85" s="10">
        <v>15</v>
      </c>
      <c r="U85" s="11" t="s">
        <v>575</v>
      </c>
      <c r="V85" s="878"/>
      <c r="W85" s="230"/>
      <c r="X85" s="231"/>
      <c r="Y85" s="890"/>
      <c r="Z85" s="10"/>
      <c r="AA85" s="11"/>
      <c r="AB85" s="878"/>
      <c r="AC85" s="10"/>
      <c r="AD85" s="11"/>
      <c r="AE85" s="878"/>
      <c r="AF85" s="235">
        <f t="shared" si="4"/>
        <v>15</v>
      </c>
      <c r="AG85" s="11" t="s">
        <v>142</v>
      </c>
      <c r="AH85" s="887"/>
      <c r="AI85" s="26"/>
      <c r="AJ85" s="29"/>
      <c r="AK85" s="30"/>
      <c r="AL85" s="37">
        <f t="shared" si="3"/>
        <v>15</v>
      </c>
    </row>
    <row r="86" spans="1:38" ht="39">
      <c r="A86" s="17"/>
      <c r="B86" s="18"/>
      <c r="C86" s="17"/>
      <c r="D86" s="19"/>
      <c r="E86" s="18"/>
      <c r="F86" s="18"/>
      <c r="G86" s="12"/>
      <c r="H86" s="906"/>
      <c r="I86" s="909"/>
      <c r="J86" s="906"/>
      <c r="K86" s="913"/>
      <c r="L86" s="916"/>
      <c r="M86" s="33"/>
      <c r="N86" s="919"/>
      <c r="O86" s="10"/>
      <c r="P86" s="11" t="s">
        <v>203</v>
      </c>
      <c r="Q86" s="10"/>
      <c r="R86" s="11" t="s">
        <v>142</v>
      </c>
      <c r="S86" s="878"/>
      <c r="T86" s="10">
        <v>8</v>
      </c>
      <c r="U86" s="11" t="s">
        <v>142</v>
      </c>
      <c r="V86" s="878"/>
      <c r="W86" s="230"/>
      <c r="X86" s="231"/>
      <c r="Y86" s="890"/>
      <c r="Z86" s="10"/>
      <c r="AA86" s="11"/>
      <c r="AB86" s="878"/>
      <c r="AC86" s="10"/>
      <c r="AD86" s="11"/>
      <c r="AE86" s="878"/>
      <c r="AF86" s="235">
        <f t="shared" si="4"/>
        <v>8</v>
      </c>
      <c r="AG86" s="11" t="s">
        <v>142</v>
      </c>
      <c r="AH86" s="887"/>
      <c r="AI86" s="26"/>
      <c r="AJ86" s="29"/>
      <c r="AK86" s="30"/>
      <c r="AL86" s="37">
        <f t="shared" si="3"/>
        <v>8</v>
      </c>
    </row>
    <row r="87" spans="1:38" ht="12.75">
      <c r="A87" s="17"/>
      <c r="B87" s="18"/>
      <c r="C87" s="17"/>
      <c r="D87" s="19"/>
      <c r="E87" s="18"/>
      <c r="F87" s="18"/>
      <c r="G87" s="12"/>
      <c r="H87" s="906"/>
      <c r="I87" s="909"/>
      <c r="J87" s="906"/>
      <c r="K87" s="913"/>
      <c r="L87" s="916"/>
      <c r="M87" s="33"/>
      <c r="N87" s="919"/>
      <c r="O87" s="10"/>
      <c r="P87" s="11" t="s">
        <v>495</v>
      </c>
      <c r="Q87" s="10"/>
      <c r="R87" s="11"/>
      <c r="S87" s="878"/>
      <c r="T87" s="10">
        <v>1</v>
      </c>
      <c r="U87" s="11" t="s">
        <v>496</v>
      </c>
      <c r="V87" s="878"/>
      <c r="W87" s="230"/>
      <c r="X87" s="231"/>
      <c r="Y87" s="890"/>
      <c r="Z87" s="10"/>
      <c r="AA87" s="11"/>
      <c r="AB87" s="878"/>
      <c r="AC87" s="10"/>
      <c r="AD87" s="11"/>
      <c r="AE87" s="878"/>
      <c r="AF87" s="235">
        <f t="shared" si="4"/>
        <v>1</v>
      </c>
      <c r="AG87" s="11"/>
      <c r="AH87" s="887"/>
      <c r="AI87" s="26"/>
      <c r="AJ87" s="29"/>
      <c r="AK87" s="30"/>
      <c r="AL87" s="37">
        <f t="shared" si="3"/>
        <v>1</v>
      </c>
    </row>
    <row r="88" spans="1:38" ht="25.5">
      <c r="A88" s="17"/>
      <c r="B88" s="18"/>
      <c r="C88" s="17"/>
      <c r="D88" s="19"/>
      <c r="E88" s="18"/>
      <c r="F88" s="18"/>
      <c r="G88" s="12"/>
      <c r="H88" s="906"/>
      <c r="I88" s="909"/>
      <c r="J88" s="906"/>
      <c r="K88" s="913"/>
      <c r="L88" s="916"/>
      <c r="M88" s="33"/>
      <c r="N88" s="919"/>
      <c r="O88" s="10"/>
      <c r="P88" s="11" t="s">
        <v>204</v>
      </c>
      <c r="Q88" s="10"/>
      <c r="R88" s="11" t="s">
        <v>142</v>
      </c>
      <c r="S88" s="878"/>
      <c r="T88" s="10">
        <v>5</v>
      </c>
      <c r="U88" s="11" t="s">
        <v>142</v>
      </c>
      <c r="V88" s="878"/>
      <c r="W88" s="230"/>
      <c r="X88" s="231"/>
      <c r="Y88" s="890"/>
      <c r="Z88" s="10"/>
      <c r="AA88" s="11"/>
      <c r="AB88" s="878"/>
      <c r="AC88" s="10"/>
      <c r="AD88" s="11"/>
      <c r="AE88" s="878"/>
      <c r="AF88" s="235">
        <f t="shared" si="4"/>
        <v>5</v>
      </c>
      <c r="AG88" s="11" t="s">
        <v>142</v>
      </c>
      <c r="AH88" s="887"/>
      <c r="AI88" s="26"/>
      <c r="AJ88" s="29"/>
      <c r="AK88" s="30"/>
      <c r="AL88" s="37">
        <f t="shared" si="3"/>
        <v>5</v>
      </c>
    </row>
    <row r="89" spans="1:38" ht="25.5">
      <c r="A89" s="17"/>
      <c r="B89" s="18"/>
      <c r="C89" s="17"/>
      <c r="D89" s="19"/>
      <c r="E89" s="18"/>
      <c r="F89" s="18"/>
      <c r="G89" s="12"/>
      <c r="H89" s="906"/>
      <c r="I89" s="909"/>
      <c r="J89" s="906"/>
      <c r="K89" s="913"/>
      <c r="L89" s="916"/>
      <c r="M89" s="33"/>
      <c r="N89" s="919"/>
      <c r="O89" s="10"/>
      <c r="P89" s="11" t="s">
        <v>205</v>
      </c>
      <c r="Q89" s="10"/>
      <c r="R89" s="11" t="s">
        <v>142</v>
      </c>
      <c r="S89" s="878"/>
      <c r="T89" s="10">
        <v>2</v>
      </c>
      <c r="U89" s="11" t="s">
        <v>142</v>
      </c>
      <c r="V89" s="878"/>
      <c r="W89" s="230"/>
      <c r="X89" s="231"/>
      <c r="Y89" s="890"/>
      <c r="Z89" s="10"/>
      <c r="AA89" s="11"/>
      <c r="AB89" s="878"/>
      <c r="AC89" s="10"/>
      <c r="AD89" s="11"/>
      <c r="AE89" s="878"/>
      <c r="AF89" s="235">
        <f t="shared" si="4"/>
        <v>2</v>
      </c>
      <c r="AG89" s="11" t="s">
        <v>142</v>
      </c>
      <c r="AH89" s="887"/>
      <c r="AI89" s="26"/>
      <c r="AJ89" s="29"/>
      <c r="AK89" s="30"/>
      <c r="AL89" s="37">
        <f t="shared" si="3"/>
        <v>2</v>
      </c>
    </row>
    <row r="90" spans="1:38" ht="25.5">
      <c r="A90" s="17"/>
      <c r="B90" s="18"/>
      <c r="C90" s="17"/>
      <c r="D90" s="19"/>
      <c r="E90" s="18"/>
      <c r="F90" s="18"/>
      <c r="G90" s="12"/>
      <c r="H90" s="906"/>
      <c r="I90" s="909"/>
      <c r="J90" s="906"/>
      <c r="K90" s="913"/>
      <c r="L90" s="916"/>
      <c r="M90" s="33"/>
      <c r="N90" s="919"/>
      <c r="O90" s="10"/>
      <c r="P90" s="11" t="s">
        <v>206</v>
      </c>
      <c r="Q90" s="10"/>
      <c r="R90" s="11" t="s">
        <v>142</v>
      </c>
      <c r="S90" s="878"/>
      <c r="T90" s="10">
        <v>2</v>
      </c>
      <c r="U90" s="11" t="s">
        <v>142</v>
      </c>
      <c r="V90" s="878"/>
      <c r="W90" s="230"/>
      <c r="X90" s="231"/>
      <c r="Y90" s="890"/>
      <c r="Z90" s="10"/>
      <c r="AA90" s="11"/>
      <c r="AB90" s="878"/>
      <c r="AC90" s="10"/>
      <c r="AD90" s="11"/>
      <c r="AE90" s="878"/>
      <c r="AF90" s="235">
        <f t="shared" si="4"/>
        <v>2</v>
      </c>
      <c r="AG90" s="11" t="s">
        <v>142</v>
      </c>
      <c r="AH90" s="887"/>
      <c r="AI90" s="26"/>
      <c r="AJ90" s="29"/>
      <c r="AK90" s="30"/>
      <c r="AL90" s="37">
        <f t="shared" si="3"/>
        <v>2</v>
      </c>
    </row>
    <row r="91" spans="1:38" ht="39">
      <c r="A91" s="17"/>
      <c r="B91" s="18"/>
      <c r="C91" s="17"/>
      <c r="D91" s="19"/>
      <c r="E91" s="18"/>
      <c r="F91" s="18"/>
      <c r="G91" s="12"/>
      <c r="H91" s="906"/>
      <c r="I91" s="909"/>
      <c r="J91" s="906"/>
      <c r="K91" s="913"/>
      <c r="L91" s="916"/>
      <c r="M91" s="33"/>
      <c r="N91" s="919"/>
      <c r="O91" s="10">
        <v>7</v>
      </c>
      <c r="P91" s="11" t="s">
        <v>207</v>
      </c>
      <c r="Q91" s="10"/>
      <c r="R91" s="11" t="s">
        <v>142</v>
      </c>
      <c r="S91" s="878"/>
      <c r="T91" s="10">
        <v>20</v>
      </c>
      <c r="U91" s="11" t="s">
        <v>142</v>
      </c>
      <c r="V91" s="878"/>
      <c r="W91" s="230"/>
      <c r="X91" s="231"/>
      <c r="Y91" s="890"/>
      <c r="Z91" s="10"/>
      <c r="AA91" s="11"/>
      <c r="AB91" s="878"/>
      <c r="AC91" s="10"/>
      <c r="AD91" s="11"/>
      <c r="AE91" s="878"/>
      <c r="AF91" s="235">
        <f t="shared" si="4"/>
        <v>20</v>
      </c>
      <c r="AG91" s="11" t="s">
        <v>142</v>
      </c>
      <c r="AH91" s="887"/>
      <c r="AI91" s="26"/>
      <c r="AJ91" s="29"/>
      <c r="AK91" s="30"/>
      <c r="AL91" s="37">
        <f t="shared" si="3"/>
        <v>27</v>
      </c>
    </row>
    <row r="92" spans="1:38" ht="12.75">
      <c r="A92" s="17"/>
      <c r="B92" s="18"/>
      <c r="C92" s="17"/>
      <c r="D92" s="19"/>
      <c r="E92" s="18"/>
      <c r="F92" s="18"/>
      <c r="G92" s="12"/>
      <c r="H92" s="906"/>
      <c r="I92" s="909"/>
      <c r="J92" s="906"/>
      <c r="K92" s="913"/>
      <c r="L92" s="916"/>
      <c r="M92" s="33"/>
      <c r="N92" s="919"/>
      <c r="O92" s="10"/>
      <c r="P92" s="11" t="s">
        <v>498</v>
      </c>
      <c r="Q92" s="10"/>
      <c r="R92" s="11"/>
      <c r="S92" s="878"/>
      <c r="T92" s="10">
        <v>1</v>
      </c>
      <c r="U92" s="11" t="s">
        <v>340</v>
      </c>
      <c r="V92" s="878"/>
      <c r="W92" s="230"/>
      <c r="X92" s="231"/>
      <c r="Y92" s="890"/>
      <c r="Z92" s="10"/>
      <c r="AA92" s="11"/>
      <c r="AB92" s="878"/>
      <c r="AC92" s="10"/>
      <c r="AD92" s="11"/>
      <c r="AE92" s="878"/>
      <c r="AF92" s="235">
        <f t="shared" si="4"/>
        <v>1</v>
      </c>
      <c r="AG92" s="11"/>
      <c r="AH92" s="887"/>
      <c r="AI92" s="26"/>
      <c r="AJ92" s="29"/>
      <c r="AK92" s="30"/>
      <c r="AL92" s="37">
        <f t="shared" si="3"/>
        <v>1</v>
      </c>
    </row>
    <row r="93" spans="1:38" ht="51.75">
      <c r="A93" s="17"/>
      <c r="B93" s="18"/>
      <c r="C93" s="17"/>
      <c r="D93" s="19"/>
      <c r="E93" s="18"/>
      <c r="F93" s="18"/>
      <c r="G93" s="12"/>
      <c r="H93" s="906"/>
      <c r="I93" s="909"/>
      <c r="J93" s="906"/>
      <c r="K93" s="913"/>
      <c r="L93" s="916"/>
      <c r="M93" s="33"/>
      <c r="N93" s="919"/>
      <c r="O93" s="10"/>
      <c r="P93" s="11" t="s">
        <v>499</v>
      </c>
      <c r="Q93" s="10"/>
      <c r="R93" s="11"/>
      <c r="S93" s="878"/>
      <c r="T93" s="10">
        <v>2</v>
      </c>
      <c r="U93" s="11" t="s">
        <v>340</v>
      </c>
      <c r="V93" s="878"/>
      <c r="W93" s="230"/>
      <c r="X93" s="231"/>
      <c r="Y93" s="890"/>
      <c r="Z93" s="10"/>
      <c r="AA93" s="11"/>
      <c r="AB93" s="878"/>
      <c r="AC93" s="10"/>
      <c r="AD93" s="11"/>
      <c r="AE93" s="878"/>
      <c r="AF93" s="235">
        <f t="shared" si="4"/>
        <v>2</v>
      </c>
      <c r="AG93" s="11"/>
      <c r="AH93" s="887"/>
      <c r="AI93" s="26"/>
      <c r="AJ93" s="29"/>
      <c r="AK93" s="30"/>
      <c r="AL93" s="37">
        <f t="shared" si="3"/>
        <v>2</v>
      </c>
    </row>
    <row r="94" spans="1:38" ht="12.75">
      <c r="A94" s="17"/>
      <c r="B94" s="18"/>
      <c r="C94" s="17"/>
      <c r="D94" s="19"/>
      <c r="E94" s="18"/>
      <c r="F94" s="18"/>
      <c r="G94" s="12"/>
      <c r="H94" s="906"/>
      <c r="I94" s="909"/>
      <c r="J94" s="906"/>
      <c r="K94" s="913"/>
      <c r="L94" s="916"/>
      <c r="M94" s="33"/>
      <c r="N94" s="919"/>
      <c r="O94" s="10"/>
      <c r="P94" s="11" t="s">
        <v>517</v>
      </c>
      <c r="Q94" s="10">
        <v>1</v>
      </c>
      <c r="R94" s="11" t="s">
        <v>340</v>
      </c>
      <c r="S94" s="878"/>
      <c r="T94" s="10"/>
      <c r="U94" s="11"/>
      <c r="V94" s="878"/>
      <c r="W94" s="230"/>
      <c r="X94" s="231"/>
      <c r="Y94" s="890"/>
      <c r="Z94" s="10"/>
      <c r="AA94" s="11"/>
      <c r="AB94" s="878"/>
      <c r="AC94" s="10"/>
      <c r="AD94" s="11"/>
      <c r="AE94" s="878"/>
      <c r="AF94" s="235"/>
      <c r="AG94" s="11"/>
      <c r="AH94" s="887"/>
      <c r="AI94" s="26"/>
      <c r="AJ94" s="29"/>
      <c r="AK94" s="30"/>
      <c r="AL94" s="37">
        <f t="shared" si="3"/>
        <v>1</v>
      </c>
    </row>
    <row r="95" spans="1:39" s="52" customFormat="1" ht="25.5">
      <c r="A95" s="280"/>
      <c r="B95" s="281"/>
      <c r="C95" s="280"/>
      <c r="D95" s="282"/>
      <c r="E95" s="281"/>
      <c r="F95" s="281"/>
      <c r="G95" s="289"/>
      <c r="H95" s="907"/>
      <c r="I95" s="910"/>
      <c r="J95" s="907"/>
      <c r="K95" s="914"/>
      <c r="L95" s="917"/>
      <c r="M95" s="291"/>
      <c r="N95" s="904"/>
      <c r="O95" s="230">
        <v>1</v>
      </c>
      <c r="P95" s="231" t="s">
        <v>208</v>
      </c>
      <c r="Q95" s="230"/>
      <c r="R95" s="231" t="s">
        <v>142</v>
      </c>
      <c r="S95" s="899"/>
      <c r="T95" s="230">
        <v>8</v>
      </c>
      <c r="U95" s="231" t="s">
        <v>142</v>
      </c>
      <c r="V95" s="899"/>
      <c r="W95" s="230"/>
      <c r="X95" s="231"/>
      <c r="Y95" s="900"/>
      <c r="Z95" s="230"/>
      <c r="AA95" s="231"/>
      <c r="AB95" s="899"/>
      <c r="AC95" s="230"/>
      <c r="AD95" s="231"/>
      <c r="AE95" s="899"/>
      <c r="AF95" s="235">
        <f>Q95+T95+W95+Z95+AC95</f>
        <v>8</v>
      </c>
      <c r="AG95" s="231" t="s">
        <v>142</v>
      </c>
      <c r="AH95" s="888"/>
      <c r="AI95" s="292"/>
      <c r="AJ95" s="286"/>
      <c r="AK95" s="287"/>
      <c r="AL95" s="288">
        <f>SUM(O95+Q95+T95+W95+Z95+AC95)</f>
        <v>9</v>
      </c>
      <c r="AM95" s="288">
        <f>SUM(AL76:AL95)</f>
        <v>323</v>
      </c>
    </row>
    <row r="96" spans="1:39" s="52" customFormat="1" ht="39">
      <c r="A96" s="280"/>
      <c r="B96" s="281"/>
      <c r="C96" s="280"/>
      <c r="D96" s="282"/>
      <c r="E96" s="281"/>
      <c r="F96" s="281"/>
      <c r="G96" s="289"/>
      <c r="H96" s="293"/>
      <c r="I96" s="294"/>
      <c r="J96" s="293"/>
      <c r="K96" s="295"/>
      <c r="L96" s="296"/>
      <c r="M96" s="297"/>
      <c r="N96" s="298"/>
      <c r="O96" s="230"/>
      <c r="P96" s="231"/>
      <c r="Q96" s="230"/>
      <c r="R96" s="231"/>
      <c r="S96" s="181"/>
      <c r="T96" s="230">
        <v>3</v>
      </c>
      <c r="U96" s="11" t="s">
        <v>574</v>
      </c>
      <c r="V96" s="181"/>
      <c r="W96" s="230"/>
      <c r="X96" s="231"/>
      <c r="Y96" s="181"/>
      <c r="Z96" s="230"/>
      <c r="AA96" s="231"/>
      <c r="AB96" s="181"/>
      <c r="AC96" s="230"/>
      <c r="AD96" s="231"/>
      <c r="AE96" s="181"/>
      <c r="AF96" s="235"/>
      <c r="AG96" s="231"/>
      <c r="AH96" s="177"/>
      <c r="AI96" s="292"/>
      <c r="AJ96" s="286"/>
      <c r="AK96" s="287"/>
      <c r="AL96" s="288"/>
      <c r="AM96" s="288"/>
    </row>
    <row r="97" spans="1:39" s="52" customFormat="1" ht="12.75">
      <c r="A97" s="280"/>
      <c r="B97" s="281"/>
      <c r="C97" s="280"/>
      <c r="D97" s="282"/>
      <c r="E97" s="281"/>
      <c r="F97" s="281"/>
      <c r="G97" s="289"/>
      <c r="H97" s="293"/>
      <c r="I97" s="294"/>
      <c r="J97" s="293"/>
      <c r="K97" s="295"/>
      <c r="L97" s="296"/>
      <c r="M97" s="297"/>
      <c r="N97" s="298"/>
      <c r="O97" s="230"/>
      <c r="P97" s="231"/>
      <c r="Q97" s="230"/>
      <c r="R97" s="231"/>
      <c r="S97" s="181"/>
      <c r="T97" s="230"/>
      <c r="U97" s="11"/>
      <c r="V97" s="181"/>
      <c r="W97" s="230"/>
      <c r="X97" s="231"/>
      <c r="Y97" s="181"/>
      <c r="Z97" s="230"/>
      <c r="AA97" s="231"/>
      <c r="AB97" s="181"/>
      <c r="AC97" s="230"/>
      <c r="AD97" s="231"/>
      <c r="AE97" s="181"/>
      <c r="AF97" s="235"/>
      <c r="AG97" s="231"/>
      <c r="AH97" s="177"/>
      <c r="AI97" s="292"/>
      <c r="AJ97" s="286"/>
      <c r="AK97" s="287"/>
      <c r="AL97" s="288"/>
      <c r="AM97" s="288"/>
    </row>
    <row r="98" spans="1:37" ht="33.75" customHeight="1">
      <c r="A98" s="17"/>
      <c r="B98" s="18"/>
      <c r="C98" s="17"/>
      <c r="D98" s="19"/>
      <c r="E98" s="18"/>
      <c r="F98" s="18"/>
      <c r="G98" s="918"/>
      <c r="H98" s="915"/>
      <c r="I98" s="998"/>
      <c r="J98" s="905" t="s">
        <v>25</v>
      </c>
      <c r="K98" s="912" t="s">
        <v>26</v>
      </c>
      <c r="L98" s="915" t="s">
        <v>125</v>
      </c>
      <c r="M98" s="34"/>
      <c r="N98" s="903" t="s">
        <v>726</v>
      </c>
      <c r="O98" s="10">
        <v>1</v>
      </c>
      <c r="P98" s="11" t="s">
        <v>209</v>
      </c>
      <c r="Q98" s="10">
        <v>1</v>
      </c>
      <c r="R98" s="11" t="s">
        <v>210</v>
      </c>
      <c r="S98" s="978">
        <v>300000000</v>
      </c>
      <c r="T98" s="10">
        <v>1</v>
      </c>
      <c r="U98" s="11" t="s">
        <v>210</v>
      </c>
      <c r="V98" s="978">
        <v>300000000</v>
      </c>
      <c r="W98" s="230">
        <v>1</v>
      </c>
      <c r="X98" s="231" t="s">
        <v>210</v>
      </c>
      <c r="Y98" s="979">
        <v>418825000</v>
      </c>
      <c r="Z98" s="10"/>
      <c r="AA98" s="11"/>
      <c r="AB98" s="978"/>
      <c r="AC98" s="10"/>
      <c r="AD98" s="11"/>
      <c r="AE98" s="978"/>
      <c r="AF98" s="235">
        <v>1</v>
      </c>
      <c r="AG98" s="11" t="s">
        <v>142</v>
      </c>
      <c r="AH98" s="977">
        <f>S98+V98+Y98+AB98+AE98</f>
        <v>1018825000</v>
      </c>
      <c r="AI98" s="26"/>
      <c r="AJ98" s="29"/>
      <c r="AK98" s="30"/>
    </row>
    <row r="99" spans="1:37" ht="33.75" customHeight="1">
      <c r="A99" s="17"/>
      <c r="B99" s="18"/>
      <c r="C99" s="17"/>
      <c r="D99" s="19"/>
      <c r="E99" s="18"/>
      <c r="F99" s="18"/>
      <c r="G99" s="918"/>
      <c r="H99" s="916"/>
      <c r="I99" s="999"/>
      <c r="J99" s="906"/>
      <c r="K99" s="913"/>
      <c r="L99" s="916"/>
      <c r="M99" s="33"/>
      <c r="N99" s="919"/>
      <c r="O99" s="10">
        <v>3</v>
      </c>
      <c r="P99" s="11" t="s">
        <v>211</v>
      </c>
      <c r="Q99" s="10">
        <v>3</v>
      </c>
      <c r="R99" s="11" t="s">
        <v>210</v>
      </c>
      <c r="S99" s="978"/>
      <c r="T99" s="10">
        <v>3</v>
      </c>
      <c r="U99" s="11" t="s">
        <v>210</v>
      </c>
      <c r="V99" s="978"/>
      <c r="W99" s="230">
        <v>3</v>
      </c>
      <c r="X99" s="231" t="s">
        <v>210</v>
      </c>
      <c r="Y99" s="979"/>
      <c r="Z99" s="10"/>
      <c r="AA99" s="11"/>
      <c r="AB99" s="978"/>
      <c r="AC99" s="10"/>
      <c r="AD99" s="11"/>
      <c r="AE99" s="978"/>
      <c r="AF99" s="235"/>
      <c r="AG99" s="11"/>
      <c r="AH99" s="977"/>
      <c r="AI99" s="26"/>
      <c r="AJ99" s="29"/>
      <c r="AK99" s="30"/>
    </row>
    <row r="100" spans="1:37" ht="25.5">
      <c r="A100" s="17"/>
      <c r="B100" s="18"/>
      <c r="C100" s="17"/>
      <c r="D100" s="19"/>
      <c r="E100" s="18"/>
      <c r="F100" s="18"/>
      <c r="G100" s="918"/>
      <c r="H100" s="917"/>
      <c r="I100" s="1000"/>
      <c r="J100" s="907"/>
      <c r="K100" s="914"/>
      <c r="L100" s="917"/>
      <c r="M100" s="118"/>
      <c r="N100" s="904"/>
      <c r="O100" s="23"/>
      <c r="P100" s="23"/>
      <c r="Q100" s="23"/>
      <c r="R100" s="23"/>
      <c r="S100" s="978"/>
      <c r="T100" s="23"/>
      <c r="U100" s="23"/>
      <c r="V100" s="978"/>
      <c r="W100" s="230">
        <v>1</v>
      </c>
      <c r="X100" s="279" t="s">
        <v>727</v>
      </c>
      <c r="Y100" s="979"/>
      <c r="Z100" s="10"/>
      <c r="AA100" s="11"/>
      <c r="AB100" s="978"/>
      <c r="AC100" s="10"/>
      <c r="AD100" s="11"/>
      <c r="AE100" s="978"/>
      <c r="AF100" s="235">
        <v>3</v>
      </c>
      <c r="AG100" s="11" t="s">
        <v>142</v>
      </c>
      <c r="AH100" s="918"/>
      <c r="AI100" s="26"/>
      <c r="AJ100" s="29"/>
      <c r="AK100" s="30"/>
    </row>
    <row r="101" spans="1:37" ht="51.75">
      <c r="A101" s="17"/>
      <c r="B101" s="18"/>
      <c r="C101" s="17"/>
      <c r="D101" s="19"/>
      <c r="E101" s="18"/>
      <c r="F101" s="18"/>
      <c r="G101" s="918"/>
      <c r="H101" s="918"/>
      <c r="I101" s="980"/>
      <c r="J101" s="918" t="s">
        <v>25</v>
      </c>
      <c r="K101" s="911" t="s">
        <v>16</v>
      </c>
      <c r="L101" s="981" t="s">
        <v>127</v>
      </c>
      <c r="M101" s="34"/>
      <c r="N101" s="925" t="s">
        <v>728</v>
      </c>
      <c r="O101" s="24">
        <v>15</v>
      </c>
      <c r="P101" s="11" t="s">
        <v>212</v>
      </c>
      <c r="Q101" s="24">
        <v>15</v>
      </c>
      <c r="R101" s="11" t="s">
        <v>142</v>
      </c>
      <c r="S101" s="978">
        <v>277100000</v>
      </c>
      <c r="T101" s="10">
        <v>14</v>
      </c>
      <c r="U101" s="11" t="s">
        <v>142</v>
      </c>
      <c r="V101" s="978">
        <v>281900000</v>
      </c>
      <c r="W101" s="301">
        <v>15</v>
      </c>
      <c r="X101" s="231" t="s">
        <v>729</v>
      </c>
      <c r="Y101" s="979">
        <v>292700000</v>
      </c>
      <c r="Z101" s="24"/>
      <c r="AA101" s="11"/>
      <c r="AB101" s="978"/>
      <c r="AC101" s="24"/>
      <c r="AD101" s="11"/>
      <c r="AE101" s="978"/>
      <c r="AF101" s="235">
        <v>20</v>
      </c>
      <c r="AG101" s="11" t="s">
        <v>142</v>
      </c>
      <c r="AH101" s="977">
        <f>S101+V101+Y101+AB101+AE101</f>
        <v>851700000</v>
      </c>
      <c r="AI101" s="26"/>
      <c r="AJ101" s="27"/>
      <c r="AK101" s="30"/>
    </row>
    <row r="102" spans="1:37" ht="39">
      <c r="A102" s="17"/>
      <c r="B102" s="18"/>
      <c r="C102" s="17"/>
      <c r="D102" s="19"/>
      <c r="E102" s="18"/>
      <c r="F102" s="18"/>
      <c r="G102" s="918"/>
      <c r="H102" s="918"/>
      <c r="I102" s="980"/>
      <c r="J102" s="918"/>
      <c r="K102" s="911"/>
      <c r="L102" s="981"/>
      <c r="M102" s="118"/>
      <c r="N102" s="925"/>
      <c r="O102" s="24">
        <v>67</v>
      </c>
      <c r="P102" s="11" t="s">
        <v>213</v>
      </c>
      <c r="Q102" s="24">
        <v>67</v>
      </c>
      <c r="R102" s="11" t="s">
        <v>142</v>
      </c>
      <c r="S102" s="978"/>
      <c r="T102" s="10">
        <v>77</v>
      </c>
      <c r="U102" s="11" t="s">
        <v>142</v>
      </c>
      <c r="V102" s="978"/>
      <c r="W102" s="301">
        <v>75</v>
      </c>
      <c r="X102" s="231" t="s">
        <v>730</v>
      </c>
      <c r="Y102" s="979"/>
      <c r="Z102" s="24"/>
      <c r="AA102" s="11"/>
      <c r="AB102" s="978"/>
      <c r="AC102" s="24"/>
      <c r="AD102" s="11"/>
      <c r="AE102" s="978"/>
      <c r="AF102" s="235">
        <v>95</v>
      </c>
      <c r="AG102" s="11" t="s">
        <v>142</v>
      </c>
      <c r="AH102" s="977"/>
      <c r="AI102" s="26"/>
      <c r="AJ102" s="27"/>
      <c r="AK102" s="30"/>
    </row>
    <row r="103" spans="1:37" ht="50.25" customHeight="1">
      <c r="A103" s="17"/>
      <c r="B103" s="18"/>
      <c r="C103" s="17"/>
      <c r="D103" s="19"/>
      <c r="E103" s="18"/>
      <c r="F103" s="18"/>
      <c r="G103" s="918"/>
      <c r="H103" s="905"/>
      <c r="I103" s="905"/>
      <c r="J103" s="996" t="s">
        <v>25</v>
      </c>
      <c r="K103" s="912" t="s">
        <v>35</v>
      </c>
      <c r="L103" s="915" t="s">
        <v>48</v>
      </c>
      <c r="M103" s="34"/>
      <c r="N103" s="903" t="s">
        <v>214</v>
      </c>
      <c r="O103" s="24">
        <v>30</v>
      </c>
      <c r="P103" s="11" t="s">
        <v>193</v>
      </c>
      <c r="Q103" s="10">
        <v>30</v>
      </c>
      <c r="R103" s="11" t="s">
        <v>142</v>
      </c>
      <c r="S103" s="877">
        <v>30000000</v>
      </c>
      <c r="T103" s="10">
        <v>30</v>
      </c>
      <c r="U103" s="11" t="s">
        <v>142</v>
      </c>
      <c r="V103" s="877">
        <v>30000000</v>
      </c>
      <c r="W103" s="230">
        <v>5</v>
      </c>
      <c r="X103" s="11" t="s">
        <v>731</v>
      </c>
      <c r="Y103" s="889">
        <v>12000000</v>
      </c>
      <c r="Z103" s="10"/>
      <c r="AA103" s="11"/>
      <c r="AB103" s="886"/>
      <c r="AC103" s="10"/>
      <c r="AD103" s="302"/>
      <c r="AE103" s="949"/>
      <c r="AF103" s="235">
        <v>30</v>
      </c>
      <c r="AG103" s="11" t="s">
        <v>142</v>
      </c>
      <c r="AH103" s="977">
        <f>S103+V103+Y103+AB103+AE103</f>
        <v>72000000</v>
      </c>
      <c r="AI103" s="26"/>
      <c r="AJ103" s="27"/>
      <c r="AK103" s="30"/>
    </row>
    <row r="104" spans="1:37" ht="30" customHeight="1">
      <c r="A104" s="17"/>
      <c r="B104" s="18"/>
      <c r="C104" s="17"/>
      <c r="D104" s="19"/>
      <c r="E104" s="18"/>
      <c r="F104" s="18"/>
      <c r="G104" s="918"/>
      <c r="H104" s="906"/>
      <c r="I104" s="906"/>
      <c r="J104" s="997"/>
      <c r="K104" s="913"/>
      <c r="L104" s="916"/>
      <c r="M104" s="33"/>
      <c r="N104" s="919"/>
      <c r="O104" s="24">
        <v>30</v>
      </c>
      <c r="P104" s="11" t="s">
        <v>158</v>
      </c>
      <c r="Q104" s="10">
        <v>30</v>
      </c>
      <c r="R104" s="11" t="s">
        <v>142</v>
      </c>
      <c r="S104" s="878"/>
      <c r="T104" s="10">
        <v>30</v>
      </c>
      <c r="U104" s="11" t="s">
        <v>142</v>
      </c>
      <c r="V104" s="878"/>
      <c r="W104" s="230">
        <v>36</v>
      </c>
      <c r="X104" s="11" t="s">
        <v>732</v>
      </c>
      <c r="Y104" s="890"/>
      <c r="Z104" s="10"/>
      <c r="AA104" s="11"/>
      <c r="AB104" s="888"/>
      <c r="AC104" s="10"/>
      <c r="AD104" s="11"/>
      <c r="AE104" s="942"/>
      <c r="AF104" s="235">
        <v>92</v>
      </c>
      <c r="AG104" s="11" t="s">
        <v>142</v>
      </c>
      <c r="AH104" s="977"/>
      <c r="AI104" s="26"/>
      <c r="AJ104" s="27"/>
      <c r="AK104" s="30"/>
    </row>
    <row r="105" spans="1:37" ht="30" customHeight="1">
      <c r="A105" s="17"/>
      <c r="B105" s="18"/>
      <c r="C105" s="17"/>
      <c r="D105" s="19"/>
      <c r="E105" s="18"/>
      <c r="F105" s="18"/>
      <c r="G105" s="915"/>
      <c r="H105" s="915"/>
      <c r="I105" s="915"/>
      <c r="J105" s="915" t="s">
        <v>25</v>
      </c>
      <c r="K105" s="915" t="s">
        <v>17</v>
      </c>
      <c r="L105" s="915" t="s">
        <v>215</v>
      </c>
      <c r="M105" s="34"/>
      <c r="N105" s="993" t="s">
        <v>733</v>
      </c>
      <c r="O105" s="10">
        <v>12</v>
      </c>
      <c r="P105" s="11" t="s">
        <v>216</v>
      </c>
      <c r="Q105" s="10"/>
      <c r="R105" s="11" t="s">
        <v>162</v>
      </c>
      <c r="S105" s="879">
        <v>40000000</v>
      </c>
      <c r="T105" s="10">
        <v>5</v>
      </c>
      <c r="U105" s="11" t="s">
        <v>162</v>
      </c>
      <c r="V105" s="879">
        <v>40000000</v>
      </c>
      <c r="W105" s="230">
        <v>40</v>
      </c>
      <c r="X105" s="304" t="s">
        <v>735</v>
      </c>
      <c r="Y105" s="932">
        <v>39600000</v>
      </c>
      <c r="Z105" s="10"/>
      <c r="AA105" s="11"/>
      <c r="AB105" s="978"/>
      <c r="AC105" s="10"/>
      <c r="AD105" s="11"/>
      <c r="AE105" s="978"/>
      <c r="AF105" s="235">
        <f>Q105+T105+W105+Z105+AC105</f>
        <v>45</v>
      </c>
      <c r="AG105" s="11" t="s">
        <v>162</v>
      </c>
      <c r="AH105" s="879">
        <f>S105+V105+Y105+AB105+AE105</f>
        <v>119600000</v>
      </c>
      <c r="AI105" s="26"/>
      <c r="AJ105" s="29"/>
      <c r="AK105" s="30"/>
    </row>
    <row r="106" spans="1:37" ht="30" customHeight="1">
      <c r="A106" s="17"/>
      <c r="B106" s="18"/>
      <c r="C106" s="17"/>
      <c r="D106" s="19"/>
      <c r="E106" s="18"/>
      <c r="F106" s="18"/>
      <c r="G106" s="916"/>
      <c r="H106" s="916"/>
      <c r="I106" s="916"/>
      <c r="J106" s="916"/>
      <c r="K106" s="916"/>
      <c r="L106" s="916"/>
      <c r="M106" s="33"/>
      <c r="N106" s="994"/>
      <c r="O106" s="10">
        <v>35</v>
      </c>
      <c r="P106" s="11" t="s">
        <v>217</v>
      </c>
      <c r="Q106" s="10">
        <v>12</v>
      </c>
      <c r="R106" s="11" t="s">
        <v>162</v>
      </c>
      <c r="S106" s="880"/>
      <c r="T106" s="10">
        <v>35</v>
      </c>
      <c r="U106" s="11" t="s">
        <v>162</v>
      </c>
      <c r="V106" s="880"/>
      <c r="W106" s="230">
        <v>30</v>
      </c>
      <c r="X106" s="11" t="s">
        <v>734</v>
      </c>
      <c r="Y106" s="992"/>
      <c r="Z106" s="10"/>
      <c r="AA106" s="11"/>
      <c r="AB106" s="978"/>
      <c r="AC106" s="10"/>
      <c r="AD106" s="11"/>
      <c r="AE106" s="978"/>
      <c r="AF106" s="235">
        <f>Q106+T106+W106+Z106+AC106</f>
        <v>77</v>
      </c>
      <c r="AG106" s="11" t="s">
        <v>162</v>
      </c>
      <c r="AH106" s="880"/>
      <c r="AI106" s="26"/>
      <c r="AJ106" s="29"/>
      <c r="AK106" s="30"/>
    </row>
    <row r="107" spans="1:37" ht="30" customHeight="1">
      <c r="A107" s="17"/>
      <c r="B107" s="18"/>
      <c r="C107" s="17"/>
      <c r="D107" s="19"/>
      <c r="E107" s="18"/>
      <c r="F107" s="18"/>
      <c r="G107" s="916"/>
      <c r="H107" s="916"/>
      <c r="I107" s="916"/>
      <c r="J107" s="916"/>
      <c r="K107" s="916"/>
      <c r="L107" s="916"/>
      <c r="M107" s="118"/>
      <c r="N107" s="994"/>
      <c r="O107" s="10">
        <v>35</v>
      </c>
      <c r="P107" s="11" t="s">
        <v>218</v>
      </c>
      <c r="Q107" s="10">
        <v>6</v>
      </c>
      <c r="R107" s="11" t="s">
        <v>162</v>
      </c>
      <c r="S107" s="880"/>
      <c r="T107" s="10">
        <v>35</v>
      </c>
      <c r="U107" s="11" t="s">
        <v>162</v>
      </c>
      <c r="V107" s="880"/>
      <c r="W107" s="230"/>
      <c r="X107" s="11"/>
      <c r="Y107" s="992"/>
      <c r="Z107" s="10"/>
      <c r="AA107" s="11"/>
      <c r="AB107" s="978"/>
      <c r="AC107" s="10"/>
      <c r="AD107" s="11"/>
      <c r="AE107" s="978"/>
      <c r="AF107" s="235">
        <f>Q107+T107+W107+Z107+AC107</f>
        <v>41</v>
      </c>
      <c r="AG107" s="11" t="s">
        <v>162</v>
      </c>
      <c r="AH107" s="880"/>
      <c r="AI107" s="26"/>
      <c r="AJ107" s="29"/>
      <c r="AK107" s="30"/>
    </row>
    <row r="108" spans="1:37" ht="30" customHeight="1">
      <c r="A108" s="17"/>
      <c r="B108" s="18"/>
      <c r="C108" s="17"/>
      <c r="D108" s="19"/>
      <c r="E108" s="18"/>
      <c r="F108" s="18"/>
      <c r="G108" s="916"/>
      <c r="H108" s="916"/>
      <c r="I108" s="916"/>
      <c r="J108" s="916"/>
      <c r="K108" s="916"/>
      <c r="L108" s="916"/>
      <c r="M108" s="33"/>
      <c r="N108" s="994"/>
      <c r="O108" s="10"/>
      <c r="P108" s="11"/>
      <c r="Q108" s="10"/>
      <c r="R108" s="11"/>
      <c r="S108" s="880"/>
      <c r="T108" s="10">
        <v>18</v>
      </c>
      <c r="U108" s="11" t="s">
        <v>576</v>
      </c>
      <c r="V108" s="880"/>
      <c r="W108" s="230"/>
      <c r="X108" s="11"/>
      <c r="Y108" s="992"/>
      <c r="Z108" s="10"/>
      <c r="AA108" s="11"/>
      <c r="AB108" s="15"/>
      <c r="AC108" s="10"/>
      <c r="AD108" s="11"/>
      <c r="AE108" s="15"/>
      <c r="AF108" s="235"/>
      <c r="AG108" s="11"/>
      <c r="AH108" s="880"/>
      <c r="AI108" s="26"/>
      <c r="AJ108" s="29"/>
      <c r="AK108" s="30"/>
    </row>
    <row r="109" spans="1:37" ht="30" customHeight="1">
      <c r="A109" s="17"/>
      <c r="B109" s="18"/>
      <c r="C109" s="17"/>
      <c r="D109" s="19"/>
      <c r="E109" s="18"/>
      <c r="F109" s="18"/>
      <c r="G109" s="917"/>
      <c r="H109" s="917"/>
      <c r="I109" s="917"/>
      <c r="J109" s="917"/>
      <c r="K109" s="917"/>
      <c r="L109" s="917"/>
      <c r="M109" s="33"/>
      <c r="N109" s="995"/>
      <c r="O109" s="10"/>
      <c r="P109" s="11"/>
      <c r="Q109" s="10"/>
      <c r="R109" s="11"/>
      <c r="S109" s="902"/>
      <c r="T109" s="10">
        <v>2</v>
      </c>
      <c r="U109" s="11" t="s">
        <v>577</v>
      </c>
      <c r="V109" s="902"/>
      <c r="W109" s="230"/>
      <c r="X109" s="11"/>
      <c r="Y109" s="933"/>
      <c r="Z109" s="10"/>
      <c r="AA109" s="11"/>
      <c r="AB109" s="15"/>
      <c r="AC109" s="10"/>
      <c r="AD109" s="11"/>
      <c r="AE109" s="15"/>
      <c r="AF109" s="235"/>
      <c r="AG109" s="11"/>
      <c r="AH109" s="902"/>
      <c r="AI109" s="26"/>
      <c r="AJ109" s="29"/>
      <c r="AK109" s="30"/>
    </row>
    <row r="110" spans="1:37" ht="39">
      <c r="A110" s="17"/>
      <c r="B110" s="18"/>
      <c r="C110" s="17"/>
      <c r="D110" s="19"/>
      <c r="E110" s="18"/>
      <c r="F110" s="18"/>
      <c r="G110" s="915"/>
      <c r="H110" s="915"/>
      <c r="I110" s="915"/>
      <c r="J110" s="915" t="s">
        <v>25</v>
      </c>
      <c r="K110" s="915" t="s">
        <v>27</v>
      </c>
      <c r="L110" s="915" t="s">
        <v>219</v>
      </c>
      <c r="M110" s="34"/>
      <c r="N110" s="903" t="s">
        <v>736</v>
      </c>
      <c r="O110" s="10">
        <v>30</v>
      </c>
      <c r="P110" s="11" t="s">
        <v>200</v>
      </c>
      <c r="Q110" s="10"/>
      <c r="R110" s="11" t="s">
        <v>162</v>
      </c>
      <c r="S110" s="879">
        <v>30000000</v>
      </c>
      <c r="T110" s="10">
        <v>30</v>
      </c>
      <c r="U110" s="11" t="s">
        <v>162</v>
      </c>
      <c r="V110" s="879">
        <v>30840000</v>
      </c>
      <c r="W110" s="230">
        <v>42</v>
      </c>
      <c r="X110" s="11" t="s">
        <v>737</v>
      </c>
      <c r="Y110" s="895">
        <v>44659500</v>
      </c>
      <c r="Z110" s="10"/>
      <c r="AA110" s="11"/>
      <c r="AB110" s="978"/>
      <c r="AC110" s="10"/>
      <c r="AD110" s="11"/>
      <c r="AE110" s="978"/>
      <c r="AF110" s="235">
        <f>Q110+T110+W110+Z110+AC110</f>
        <v>72</v>
      </c>
      <c r="AG110" s="11" t="s">
        <v>162</v>
      </c>
      <c r="AH110" s="879">
        <f>S110+V110+Y110+AB110+AE110</f>
        <v>105499500</v>
      </c>
      <c r="AI110" s="26"/>
      <c r="AJ110" s="29"/>
      <c r="AK110" s="30"/>
    </row>
    <row r="111" spans="1:37" ht="78">
      <c r="A111" s="17"/>
      <c r="B111" s="18"/>
      <c r="C111" s="17"/>
      <c r="D111" s="19"/>
      <c r="E111" s="18"/>
      <c r="F111" s="18"/>
      <c r="G111" s="916"/>
      <c r="H111" s="916"/>
      <c r="I111" s="916"/>
      <c r="J111" s="916"/>
      <c r="K111" s="916"/>
      <c r="L111" s="916"/>
      <c r="M111" s="33"/>
      <c r="N111" s="919"/>
      <c r="O111" s="10">
        <v>30</v>
      </c>
      <c r="P111" s="11" t="s">
        <v>220</v>
      </c>
      <c r="Q111" s="10"/>
      <c r="R111" s="11" t="s">
        <v>162</v>
      </c>
      <c r="S111" s="880"/>
      <c r="T111" s="10">
        <v>30</v>
      </c>
      <c r="U111" s="11" t="s">
        <v>162</v>
      </c>
      <c r="V111" s="880"/>
      <c r="W111" s="230">
        <v>10</v>
      </c>
      <c r="X111" s="11" t="s">
        <v>738</v>
      </c>
      <c r="Y111" s="920"/>
      <c r="Z111" s="10"/>
      <c r="AA111" s="11"/>
      <c r="AB111" s="978"/>
      <c r="AC111" s="10"/>
      <c r="AD111" s="11"/>
      <c r="AE111" s="978"/>
      <c r="AF111" s="235">
        <f>Q111+T111+W111+Z111+AC111</f>
        <v>40</v>
      </c>
      <c r="AG111" s="11" t="s">
        <v>162</v>
      </c>
      <c r="AH111" s="880"/>
      <c r="AI111" s="26"/>
      <c r="AJ111" s="29"/>
      <c r="AK111" s="30"/>
    </row>
    <row r="112" spans="1:37" ht="27" customHeight="1">
      <c r="A112" s="17"/>
      <c r="B112" s="18"/>
      <c r="C112" s="17"/>
      <c r="D112" s="19"/>
      <c r="E112" s="18"/>
      <c r="F112" s="18"/>
      <c r="G112" s="916"/>
      <c r="H112" s="916"/>
      <c r="I112" s="916"/>
      <c r="J112" s="916"/>
      <c r="K112" s="916"/>
      <c r="L112" s="916"/>
      <c r="M112" s="990"/>
      <c r="N112" s="919"/>
      <c r="O112" s="10">
        <v>30</v>
      </c>
      <c r="P112" s="11" t="s">
        <v>221</v>
      </c>
      <c r="Q112" s="10"/>
      <c r="R112" s="11" t="s">
        <v>162</v>
      </c>
      <c r="S112" s="880"/>
      <c r="T112" s="10">
        <v>37</v>
      </c>
      <c r="U112" s="11" t="s">
        <v>162</v>
      </c>
      <c r="V112" s="880"/>
      <c r="W112" s="230">
        <v>5</v>
      </c>
      <c r="X112" s="11" t="s">
        <v>739</v>
      </c>
      <c r="Y112" s="920"/>
      <c r="Z112" s="10"/>
      <c r="AA112" s="11"/>
      <c r="AB112" s="978"/>
      <c r="AC112" s="10"/>
      <c r="AD112" s="11"/>
      <c r="AE112" s="978"/>
      <c r="AF112" s="235">
        <f>Q112+T112+W112+Z112+AC112</f>
        <v>42</v>
      </c>
      <c r="AG112" s="11" t="s">
        <v>162</v>
      </c>
      <c r="AH112" s="880"/>
      <c r="AI112" s="26"/>
      <c r="AJ112" s="29"/>
      <c r="AK112" s="30"/>
    </row>
    <row r="113" spans="1:37" ht="64.5">
      <c r="A113" s="17"/>
      <c r="B113" s="18"/>
      <c r="C113" s="17"/>
      <c r="D113" s="19"/>
      <c r="E113" s="18"/>
      <c r="F113" s="18"/>
      <c r="G113" s="916"/>
      <c r="H113" s="916"/>
      <c r="I113" s="916"/>
      <c r="J113" s="916"/>
      <c r="K113" s="916"/>
      <c r="L113" s="916"/>
      <c r="M113" s="990"/>
      <c r="N113" s="919"/>
      <c r="O113" s="10"/>
      <c r="P113" s="11"/>
      <c r="Q113" s="10"/>
      <c r="R113" s="11"/>
      <c r="S113" s="880"/>
      <c r="T113" s="10">
        <v>2</v>
      </c>
      <c r="U113" s="11" t="s">
        <v>578</v>
      </c>
      <c r="V113" s="880"/>
      <c r="W113" s="230">
        <v>2</v>
      </c>
      <c r="X113" s="11" t="s">
        <v>740</v>
      </c>
      <c r="Y113" s="920"/>
      <c r="Z113" s="10"/>
      <c r="AA113" s="11"/>
      <c r="AB113" s="15"/>
      <c r="AC113" s="10"/>
      <c r="AD113" s="11"/>
      <c r="AE113" s="15"/>
      <c r="AF113" s="235"/>
      <c r="AG113" s="11"/>
      <c r="AH113" s="880"/>
      <c r="AI113" s="26"/>
      <c r="AJ113" s="29"/>
      <c r="AK113" s="30"/>
    </row>
    <row r="114" spans="1:37" ht="39">
      <c r="A114" s="17"/>
      <c r="B114" s="18"/>
      <c r="C114" s="17"/>
      <c r="D114" s="19"/>
      <c r="E114" s="18"/>
      <c r="F114" s="18"/>
      <c r="G114" s="917"/>
      <c r="H114" s="917"/>
      <c r="I114" s="917"/>
      <c r="J114" s="917"/>
      <c r="K114" s="917"/>
      <c r="L114" s="917"/>
      <c r="M114" s="991"/>
      <c r="N114" s="904"/>
      <c r="O114" s="10"/>
      <c r="P114" s="11"/>
      <c r="Q114" s="10"/>
      <c r="R114" s="11"/>
      <c r="S114" s="902"/>
      <c r="T114" s="10">
        <v>3</v>
      </c>
      <c r="U114" s="11" t="s">
        <v>579</v>
      </c>
      <c r="V114" s="902"/>
      <c r="W114" s="230">
        <v>1</v>
      </c>
      <c r="X114" s="11" t="s">
        <v>741</v>
      </c>
      <c r="Y114" s="896"/>
      <c r="Z114" s="10"/>
      <c r="AA114" s="11"/>
      <c r="AB114" s="15"/>
      <c r="AC114" s="10"/>
      <c r="AD114" s="11"/>
      <c r="AE114" s="15"/>
      <c r="AF114" s="235"/>
      <c r="AG114" s="11"/>
      <c r="AH114" s="902"/>
      <c r="AI114" s="26"/>
      <c r="AJ114" s="29"/>
      <c r="AK114" s="30"/>
    </row>
    <row r="115" spans="1:37" ht="15" customHeight="1">
      <c r="A115" s="17"/>
      <c r="B115" s="18"/>
      <c r="C115" s="17"/>
      <c r="D115" s="19"/>
      <c r="E115" s="18"/>
      <c r="F115" s="18"/>
      <c r="G115" s="12"/>
      <c r="H115" s="183"/>
      <c r="I115" s="290"/>
      <c r="J115" s="183"/>
      <c r="K115" s="260"/>
      <c r="L115" s="174"/>
      <c r="M115" s="118"/>
      <c r="N115" s="31"/>
      <c r="O115" s="10"/>
      <c r="P115" s="11"/>
      <c r="Q115" s="10"/>
      <c r="R115" s="11"/>
      <c r="S115" s="15"/>
      <c r="T115" s="10"/>
      <c r="U115" s="11"/>
      <c r="V115" s="15"/>
      <c r="W115" s="230"/>
      <c r="X115" s="11"/>
      <c r="Y115" s="305"/>
      <c r="Z115" s="10"/>
      <c r="AA115" s="11"/>
      <c r="AB115" s="15"/>
      <c r="AC115" s="10"/>
      <c r="AD115" s="11"/>
      <c r="AE115" s="15"/>
      <c r="AF115" s="235"/>
      <c r="AG115" s="11"/>
      <c r="AH115" s="43"/>
      <c r="AI115" s="26"/>
      <c r="AJ115" s="29"/>
      <c r="AK115" s="30"/>
    </row>
    <row r="116" spans="1:39" ht="67.5" customHeight="1">
      <c r="A116" s="17"/>
      <c r="B116" s="18"/>
      <c r="C116" s="17"/>
      <c r="D116" s="19"/>
      <c r="E116" s="18"/>
      <c r="F116" s="18"/>
      <c r="G116" s="12"/>
      <c r="H116" s="12"/>
      <c r="I116" s="20"/>
      <c r="J116" s="12" t="s">
        <v>25</v>
      </c>
      <c r="K116" s="13" t="s">
        <v>18</v>
      </c>
      <c r="L116" s="21" t="s">
        <v>580</v>
      </c>
      <c r="M116" s="22"/>
      <c r="N116" s="35" t="s">
        <v>742</v>
      </c>
      <c r="O116" s="10"/>
      <c r="P116" s="11" t="s">
        <v>222</v>
      </c>
      <c r="Q116" s="10">
        <v>1</v>
      </c>
      <c r="R116" s="11" t="s">
        <v>222</v>
      </c>
      <c r="S116" s="4">
        <v>127600000</v>
      </c>
      <c r="T116" s="10">
        <v>1</v>
      </c>
      <c r="U116" s="11" t="s">
        <v>222</v>
      </c>
      <c r="V116" s="4">
        <v>127600000</v>
      </c>
      <c r="W116" s="230">
        <v>1</v>
      </c>
      <c r="X116" s="11" t="s">
        <v>33</v>
      </c>
      <c r="Y116" s="267">
        <v>216528000</v>
      </c>
      <c r="Z116" s="10"/>
      <c r="AA116" s="11"/>
      <c r="AB116" s="4"/>
      <c r="AC116" s="10"/>
      <c r="AD116" s="11"/>
      <c r="AE116" s="4"/>
      <c r="AF116" s="235">
        <f>Q116+T116+W116+Z116+AC116</f>
        <v>3</v>
      </c>
      <c r="AG116" s="11" t="s">
        <v>33</v>
      </c>
      <c r="AH116" s="25">
        <f>S116+V116+Y116+AB116+AE116</f>
        <v>471728000</v>
      </c>
      <c r="AI116" s="36" t="s">
        <v>402</v>
      </c>
      <c r="AJ116" s="29"/>
      <c r="AK116" s="30"/>
      <c r="AM116" s="37"/>
    </row>
    <row r="117" spans="1:37" ht="67.5" customHeight="1">
      <c r="A117" s="17"/>
      <c r="B117" s="18"/>
      <c r="C117" s="17"/>
      <c r="D117" s="19"/>
      <c r="E117" s="18"/>
      <c r="F117" s="18"/>
      <c r="G117" s="12"/>
      <c r="H117" s="12"/>
      <c r="I117" s="20"/>
      <c r="J117" s="12" t="s">
        <v>25</v>
      </c>
      <c r="K117" s="13" t="s">
        <v>19</v>
      </c>
      <c r="L117" s="21" t="s">
        <v>174</v>
      </c>
      <c r="M117" s="22"/>
      <c r="N117" s="35" t="s">
        <v>223</v>
      </c>
      <c r="O117" s="10"/>
      <c r="P117" s="11" t="s">
        <v>129</v>
      </c>
      <c r="Q117" s="10">
        <v>1</v>
      </c>
      <c r="R117" s="11" t="s">
        <v>129</v>
      </c>
      <c r="S117" s="5">
        <v>1117848000</v>
      </c>
      <c r="T117" s="10"/>
      <c r="U117" s="11" t="s">
        <v>129</v>
      </c>
      <c r="V117" s="5"/>
      <c r="W117" s="230"/>
      <c r="X117" s="11"/>
      <c r="Y117" s="306"/>
      <c r="Z117" s="10"/>
      <c r="AA117" s="11"/>
      <c r="AB117" s="4"/>
      <c r="AC117" s="10"/>
      <c r="AD117" s="11"/>
      <c r="AE117" s="5"/>
      <c r="AF117" s="235"/>
      <c r="AG117" s="11"/>
      <c r="AH117" s="25">
        <f>S117+V117+Y117+AB117+AE117</f>
        <v>1117848000</v>
      </c>
      <c r="AI117" s="26"/>
      <c r="AJ117" s="29"/>
      <c r="AK117" s="30"/>
    </row>
    <row r="118" spans="1:37" ht="53.25" customHeight="1">
      <c r="A118" s="17"/>
      <c r="B118" s="18"/>
      <c r="C118" s="17"/>
      <c r="D118" s="19"/>
      <c r="E118" s="18"/>
      <c r="F118" s="18"/>
      <c r="G118" s="12"/>
      <c r="H118" s="12"/>
      <c r="I118" s="20"/>
      <c r="J118" s="12" t="s">
        <v>25</v>
      </c>
      <c r="K118" s="13" t="s">
        <v>20</v>
      </c>
      <c r="L118" s="21" t="s">
        <v>59</v>
      </c>
      <c r="M118" s="22"/>
      <c r="N118" s="11" t="s">
        <v>149</v>
      </c>
      <c r="O118" s="24"/>
      <c r="P118" s="11" t="s">
        <v>129</v>
      </c>
      <c r="Q118" s="10">
        <v>1</v>
      </c>
      <c r="R118" s="11" t="s">
        <v>129</v>
      </c>
      <c r="S118" s="6">
        <v>312480000</v>
      </c>
      <c r="T118" s="10"/>
      <c r="U118" s="11" t="s">
        <v>129</v>
      </c>
      <c r="V118" s="6"/>
      <c r="W118" s="301"/>
      <c r="X118" s="11"/>
      <c r="Y118" s="306"/>
      <c r="Z118" s="24"/>
      <c r="AA118" s="11"/>
      <c r="AB118" s="4"/>
      <c r="AC118" s="24"/>
      <c r="AD118" s="11"/>
      <c r="AE118" s="4"/>
      <c r="AF118" s="235">
        <f>Q118+T118+W118+Z118+AC118</f>
        <v>1</v>
      </c>
      <c r="AG118" s="11" t="s">
        <v>142</v>
      </c>
      <c r="AH118" s="25">
        <f>S118+V118+Y118+AB118+AE118</f>
        <v>312480000</v>
      </c>
      <c r="AI118" s="26"/>
      <c r="AJ118" s="27"/>
      <c r="AK118" s="11"/>
    </row>
    <row r="119" spans="1:37" ht="53.25" customHeight="1">
      <c r="A119" s="17"/>
      <c r="B119" s="18"/>
      <c r="C119" s="17"/>
      <c r="D119" s="19"/>
      <c r="E119" s="18"/>
      <c r="F119" s="18"/>
      <c r="G119" s="12"/>
      <c r="H119" s="12"/>
      <c r="I119" s="20"/>
      <c r="J119" s="12" t="s">
        <v>25</v>
      </c>
      <c r="K119" s="13" t="s">
        <v>40</v>
      </c>
      <c r="L119" s="21" t="s">
        <v>175</v>
      </c>
      <c r="M119" s="22"/>
      <c r="N119" s="11" t="s">
        <v>224</v>
      </c>
      <c r="O119" s="24"/>
      <c r="P119" s="11" t="s">
        <v>129</v>
      </c>
      <c r="Q119" s="10">
        <v>1</v>
      </c>
      <c r="R119" s="11" t="s">
        <v>129</v>
      </c>
      <c r="S119" s="6">
        <v>218500000</v>
      </c>
      <c r="T119" s="10"/>
      <c r="U119" s="11" t="s">
        <v>129</v>
      </c>
      <c r="V119" s="6"/>
      <c r="W119" s="301"/>
      <c r="X119" s="11"/>
      <c r="Y119" s="306"/>
      <c r="Z119" s="24"/>
      <c r="AA119" s="11"/>
      <c r="AB119" s="4"/>
      <c r="AC119" s="24"/>
      <c r="AD119" s="11"/>
      <c r="AE119" s="4"/>
      <c r="AF119" s="235">
        <f aca="true" t="shared" si="5" ref="AF119:AF146">Q119+T119+W119+Z119+AC119</f>
        <v>1</v>
      </c>
      <c r="AG119" s="11" t="s">
        <v>142</v>
      </c>
      <c r="AH119" s="25">
        <f aca="true" t="shared" si="6" ref="AH119:AH146">S119+V119+Y119+AB119+AE119</f>
        <v>218500000</v>
      </c>
      <c r="AI119" s="26"/>
      <c r="AJ119" s="27"/>
      <c r="AK119" s="11"/>
    </row>
    <row r="120" spans="1:37" ht="53.25" customHeight="1">
      <c r="A120" s="17"/>
      <c r="B120" s="18"/>
      <c r="C120" s="17"/>
      <c r="D120" s="19"/>
      <c r="E120" s="18"/>
      <c r="F120" s="18"/>
      <c r="G120" s="12"/>
      <c r="H120" s="12"/>
      <c r="I120" s="20"/>
      <c r="J120" s="12" t="s">
        <v>25</v>
      </c>
      <c r="K120" s="13" t="s">
        <v>41</v>
      </c>
      <c r="L120" s="21" t="s">
        <v>227</v>
      </c>
      <c r="M120" s="22"/>
      <c r="N120" s="11" t="s">
        <v>228</v>
      </c>
      <c r="O120" s="24"/>
      <c r="P120" s="11" t="s">
        <v>129</v>
      </c>
      <c r="Q120" s="10">
        <v>1</v>
      </c>
      <c r="R120" s="11" t="s">
        <v>129</v>
      </c>
      <c r="S120" s="6">
        <v>5000000000</v>
      </c>
      <c r="T120" s="10"/>
      <c r="U120" s="11" t="s">
        <v>129</v>
      </c>
      <c r="V120" s="6"/>
      <c r="W120" s="301"/>
      <c r="X120" s="11"/>
      <c r="Y120" s="306"/>
      <c r="Z120" s="24"/>
      <c r="AA120" s="11"/>
      <c r="AB120" s="4"/>
      <c r="AC120" s="24"/>
      <c r="AD120" s="11"/>
      <c r="AE120" s="4"/>
      <c r="AF120" s="235">
        <f t="shared" si="5"/>
        <v>1</v>
      </c>
      <c r="AG120" s="11" t="s">
        <v>142</v>
      </c>
      <c r="AH120" s="25">
        <f t="shared" si="6"/>
        <v>5000000000</v>
      </c>
      <c r="AI120" s="26"/>
      <c r="AJ120" s="27"/>
      <c r="AK120" s="11"/>
    </row>
    <row r="121" spans="1:37" ht="53.25" customHeight="1">
      <c r="A121" s="17"/>
      <c r="B121" s="18"/>
      <c r="C121" s="17"/>
      <c r="D121" s="19"/>
      <c r="E121" s="18"/>
      <c r="F121" s="18"/>
      <c r="G121" s="12"/>
      <c r="H121" s="12"/>
      <c r="I121" s="20"/>
      <c r="J121" s="12" t="s">
        <v>25</v>
      </c>
      <c r="K121" s="13" t="s">
        <v>229</v>
      </c>
      <c r="L121" s="21" t="s">
        <v>230</v>
      </c>
      <c r="M121" s="22"/>
      <c r="N121" s="11" t="s">
        <v>149</v>
      </c>
      <c r="O121" s="24"/>
      <c r="P121" s="11" t="s">
        <v>129</v>
      </c>
      <c r="Q121" s="10">
        <v>1</v>
      </c>
      <c r="R121" s="11" t="s">
        <v>129</v>
      </c>
      <c r="S121" s="6">
        <v>500000000</v>
      </c>
      <c r="T121" s="10"/>
      <c r="U121" s="11" t="s">
        <v>129</v>
      </c>
      <c r="V121" s="6"/>
      <c r="W121" s="301"/>
      <c r="X121" s="11"/>
      <c r="Y121" s="306"/>
      <c r="Z121" s="24"/>
      <c r="AA121" s="11"/>
      <c r="AB121" s="4"/>
      <c r="AC121" s="24"/>
      <c r="AD121" s="11"/>
      <c r="AE121" s="4"/>
      <c r="AF121" s="235">
        <f t="shared" si="5"/>
        <v>1</v>
      </c>
      <c r="AG121" s="11" t="s">
        <v>142</v>
      </c>
      <c r="AH121" s="25">
        <f t="shared" si="6"/>
        <v>500000000</v>
      </c>
      <c r="AI121" s="26"/>
      <c r="AJ121" s="27"/>
      <c r="AK121" s="11"/>
    </row>
    <row r="122" spans="1:37" ht="53.25" customHeight="1">
      <c r="A122" s="17"/>
      <c r="B122" s="18"/>
      <c r="C122" s="17"/>
      <c r="D122" s="19"/>
      <c r="E122" s="18"/>
      <c r="F122" s="18"/>
      <c r="G122" s="12"/>
      <c r="H122" s="12"/>
      <c r="I122" s="20"/>
      <c r="J122" s="12" t="s">
        <v>25</v>
      </c>
      <c r="K122" s="13" t="s">
        <v>28</v>
      </c>
      <c r="L122" s="21" t="s">
        <v>231</v>
      </c>
      <c r="M122" s="22"/>
      <c r="N122" s="11" t="s">
        <v>149</v>
      </c>
      <c r="O122" s="24"/>
      <c r="P122" s="11" t="s">
        <v>129</v>
      </c>
      <c r="Q122" s="10">
        <v>1</v>
      </c>
      <c r="R122" s="11" t="s">
        <v>129</v>
      </c>
      <c r="S122" s="6">
        <v>500000000</v>
      </c>
      <c r="T122" s="10"/>
      <c r="U122" s="11" t="s">
        <v>129</v>
      </c>
      <c r="V122" s="6"/>
      <c r="W122" s="301"/>
      <c r="X122" s="11"/>
      <c r="Y122" s="306"/>
      <c r="Z122" s="24"/>
      <c r="AA122" s="11"/>
      <c r="AB122" s="4"/>
      <c r="AC122" s="24"/>
      <c r="AD122" s="11"/>
      <c r="AE122" s="4"/>
      <c r="AF122" s="235">
        <f t="shared" si="5"/>
        <v>1</v>
      </c>
      <c r="AG122" s="11" t="s">
        <v>142</v>
      </c>
      <c r="AH122" s="25">
        <f t="shared" si="6"/>
        <v>500000000</v>
      </c>
      <c r="AI122" s="26"/>
      <c r="AJ122" s="27"/>
      <c r="AK122" s="11"/>
    </row>
    <row r="123" spans="1:37" ht="53.25" customHeight="1">
      <c r="A123" s="17"/>
      <c r="B123" s="18"/>
      <c r="C123" s="17"/>
      <c r="D123" s="19"/>
      <c r="E123" s="18"/>
      <c r="F123" s="18"/>
      <c r="G123" s="12"/>
      <c r="H123" s="12"/>
      <c r="I123" s="20"/>
      <c r="J123" s="12" t="s">
        <v>25</v>
      </c>
      <c r="K123" s="13" t="s">
        <v>38</v>
      </c>
      <c r="L123" s="21" t="s">
        <v>180</v>
      </c>
      <c r="M123" s="22"/>
      <c r="N123" s="11" t="s">
        <v>555</v>
      </c>
      <c r="O123" s="24"/>
      <c r="P123" s="11" t="s">
        <v>129</v>
      </c>
      <c r="Q123" s="10">
        <v>1</v>
      </c>
      <c r="R123" s="11" t="s">
        <v>129</v>
      </c>
      <c r="S123" s="6">
        <v>147469000</v>
      </c>
      <c r="T123" s="10"/>
      <c r="U123" s="11" t="s">
        <v>129</v>
      </c>
      <c r="V123" s="6"/>
      <c r="W123" s="301"/>
      <c r="X123" s="11"/>
      <c r="Y123" s="306"/>
      <c r="Z123" s="24"/>
      <c r="AA123" s="11"/>
      <c r="AB123" s="4"/>
      <c r="AC123" s="24"/>
      <c r="AD123" s="11"/>
      <c r="AE123" s="4"/>
      <c r="AF123" s="235">
        <f t="shared" si="5"/>
        <v>1</v>
      </c>
      <c r="AG123" s="11" t="s">
        <v>142</v>
      </c>
      <c r="AH123" s="25">
        <f t="shared" si="6"/>
        <v>147469000</v>
      </c>
      <c r="AI123" s="26"/>
      <c r="AJ123" s="27"/>
      <c r="AK123" s="11"/>
    </row>
    <row r="124" spans="1:37" ht="53.25" customHeight="1">
      <c r="A124" s="17"/>
      <c r="B124" s="18"/>
      <c r="C124" s="17"/>
      <c r="D124" s="19"/>
      <c r="E124" s="18"/>
      <c r="F124" s="18"/>
      <c r="G124" s="12"/>
      <c r="H124" s="12"/>
      <c r="I124" s="20"/>
      <c r="J124" s="12" t="s">
        <v>25</v>
      </c>
      <c r="K124" s="13" t="s">
        <v>49</v>
      </c>
      <c r="L124" s="21" t="s">
        <v>232</v>
      </c>
      <c r="M124" s="22"/>
      <c r="N124" s="11" t="s">
        <v>149</v>
      </c>
      <c r="O124" s="24"/>
      <c r="P124" s="11" t="s">
        <v>129</v>
      </c>
      <c r="Q124" s="10">
        <v>1</v>
      </c>
      <c r="R124" s="11" t="s">
        <v>129</v>
      </c>
      <c r="S124" s="6">
        <v>500000000</v>
      </c>
      <c r="T124" s="10"/>
      <c r="U124" s="11" t="s">
        <v>129</v>
      </c>
      <c r="V124" s="6"/>
      <c r="W124" s="301"/>
      <c r="X124" s="11"/>
      <c r="Y124" s="306"/>
      <c r="Z124" s="24"/>
      <c r="AA124" s="11"/>
      <c r="AB124" s="4"/>
      <c r="AC124" s="24"/>
      <c r="AD124" s="11"/>
      <c r="AE124" s="4"/>
      <c r="AF124" s="235">
        <f t="shared" si="5"/>
        <v>1</v>
      </c>
      <c r="AG124" s="11" t="s">
        <v>142</v>
      </c>
      <c r="AH124" s="25">
        <f t="shared" si="6"/>
        <v>500000000</v>
      </c>
      <c r="AI124" s="26"/>
      <c r="AJ124" s="27"/>
      <c r="AK124" s="11"/>
    </row>
    <row r="125" spans="1:37" ht="53.25" customHeight="1">
      <c r="A125" s="17"/>
      <c r="B125" s="18"/>
      <c r="C125" s="17"/>
      <c r="D125" s="19"/>
      <c r="E125" s="18"/>
      <c r="F125" s="18"/>
      <c r="G125" s="12"/>
      <c r="H125" s="12"/>
      <c r="I125" s="20"/>
      <c r="J125" s="12" t="s">
        <v>25</v>
      </c>
      <c r="K125" s="13" t="s">
        <v>50</v>
      </c>
      <c r="L125" s="21" t="s">
        <v>233</v>
      </c>
      <c r="M125" s="22"/>
      <c r="N125" s="11" t="s">
        <v>234</v>
      </c>
      <c r="O125" s="24"/>
      <c r="P125" s="11" t="s">
        <v>129</v>
      </c>
      <c r="Q125" s="10">
        <v>1</v>
      </c>
      <c r="R125" s="11" t="s">
        <v>129</v>
      </c>
      <c r="S125" s="6">
        <v>200000000</v>
      </c>
      <c r="T125" s="10"/>
      <c r="U125" s="11" t="s">
        <v>129</v>
      </c>
      <c r="V125" s="6"/>
      <c r="W125" s="301"/>
      <c r="X125" s="11"/>
      <c r="Y125" s="306"/>
      <c r="Z125" s="24"/>
      <c r="AA125" s="11"/>
      <c r="AB125" s="4"/>
      <c r="AC125" s="24"/>
      <c r="AD125" s="11"/>
      <c r="AE125" s="4"/>
      <c r="AF125" s="235">
        <f t="shared" si="5"/>
        <v>1</v>
      </c>
      <c r="AG125" s="11" t="s">
        <v>142</v>
      </c>
      <c r="AH125" s="25">
        <f t="shared" si="6"/>
        <v>200000000</v>
      </c>
      <c r="AI125" s="26"/>
      <c r="AJ125" s="27"/>
      <c r="AK125" s="11"/>
    </row>
    <row r="126" spans="1:37" s="52" customFormat="1" ht="53.25" customHeight="1">
      <c r="A126" s="280"/>
      <c r="B126" s="281"/>
      <c r="C126" s="280"/>
      <c r="D126" s="282"/>
      <c r="E126" s="281"/>
      <c r="F126" s="281"/>
      <c r="G126" s="289"/>
      <c r="H126" s="289"/>
      <c r="I126" s="307"/>
      <c r="J126" s="289" t="s">
        <v>25</v>
      </c>
      <c r="K126" s="308" t="s">
        <v>235</v>
      </c>
      <c r="L126" s="309" t="s">
        <v>58</v>
      </c>
      <c r="M126" s="310"/>
      <c r="N126" s="11" t="s">
        <v>584</v>
      </c>
      <c r="O126" s="301"/>
      <c r="P126" s="231" t="s">
        <v>129</v>
      </c>
      <c r="Q126" s="230"/>
      <c r="R126" s="231"/>
      <c r="S126" s="239"/>
      <c r="T126" s="230">
        <v>1</v>
      </c>
      <c r="U126" s="231" t="s">
        <v>129</v>
      </c>
      <c r="V126" s="4">
        <v>1361820000</v>
      </c>
      <c r="W126" s="301"/>
      <c r="X126" s="231"/>
      <c r="Y126" s="306"/>
      <c r="Z126" s="301"/>
      <c r="AA126" s="231"/>
      <c r="AB126" s="267"/>
      <c r="AC126" s="301"/>
      <c r="AD126" s="231"/>
      <c r="AE126" s="267"/>
      <c r="AF126" s="235">
        <f t="shared" si="5"/>
        <v>1</v>
      </c>
      <c r="AG126" s="231" t="s">
        <v>142</v>
      </c>
      <c r="AH126" s="311">
        <f t="shared" si="6"/>
        <v>1361820000</v>
      </c>
      <c r="AI126" s="292"/>
      <c r="AJ126" s="312"/>
      <c r="AK126" s="231"/>
    </row>
    <row r="127" spans="1:37" s="52" customFormat="1" ht="53.25" customHeight="1">
      <c r="A127" s="280"/>
      <c r="B127" s="281"/>
      <c r="C127" s="280"/>
      <c r="D127" s="282"/>
      <c r="E127" s="281"/>
      <c r="F127" s="281"/>
      <c r="G127" s="289"/>
      <c r="H127" s="289"/>
      <c r="I127" s="307"/>
      <c r="J127" s="289" t="s">
        <v>25</v>
      </c>
      <c r="K127" s="308" t="s">
        <v>236</v>
      </c>
      <c r="L127" s="309" t="s">
        <v>237</v>
      </c>
      <c r="M127" s="310"/>
      <c r="N127" s="231" t="s">
        <v>238</v>
      </c>
      <c r="O127" s="301"/>
      <c r="P127" s="231" t="s">
        <v>129</v>
      </c>
      <c r="Q127" s="230">
        <v>1</v>
      </c>
      <c r="R127" s="231" t="s">
        <v>129</v>
      </c>
      <c r="S127" s="239">
        <v>200000000</v>
      </c>
      <c r="T127" s="230"/>
      <c r="U127" s="231" t="s">
        <v>129</v>
      </c>
      <c r="V127" s="239"/>
      <c r="W127" s="301"/>
      <c r="X127" s="231"/>
      <c r="Y127" s="306"/>
      <c r="Z127" s="301"/>
      <c r="AA127" s="231"/>
      <c r="AB127" s="267"/>
      <c r="AC127" s="301"/>
      <c r="AD127" s="231"/>
      <c r="AE127" s="267"/>
      <c r="AF127" s="235">
        <f t="shared" si="5"/>
        <v>1</v>
      </c>
      <c r="AG127" s="231" t="s">
        <v>142</v>
      </c>
      <c r="AH127" s="311">
        <f t="shared" si="6"/>
        <v>200000000</v>
      </c>
      <c r="AI127" s="292"/>
      <c r="AJ127" s="312"/>
      <c r="AK127" s="231"/>
    </row>
    <row r="128" spans="1:37" s="52" customFormat="1" ht="53.25" customHeight="1">
      <c r="A128" s="280"/>
      <c r="B128" s="281"/>
      <c r="C128" s="280"/>
      <c r="D128" s="282"/>
      <c r="E128" s="281"/>
      <c r="F128" s="281"/>
      <c r="G128" s="289"/>
      <c r="H128" s="289"/>
      <c r="I128" s="307"/>
      <c r="J128" s="289" t="s">
        <v>25</v>
      </c>
      <c r="K128" s="308" t="s">
        <v>239</v>
      </c>
      <c r="L128" s="309" t="s">
        <v>240</v>
      </c>
      <c r="M128" s="310"/>
      <c r="N128" s="231" t="s">
        <v>241</v>
      </c>
      <c r="O128" s="301"/>
      <c r="P128" s="231" t="s">
        <v>129</v>
      </c>
      <c r="Q128" s="230">
        <v>1</v>
      </c>
      <c r="R128" s="231" t="s">
        <v>129</v>
      </c>
      <c r="S128" s="239">
        <v>200000000</v>
      </c>
      <c r="T128" s="230"/>
      <c r="U128" s="231" t="s">
        <v>129</v>
      </c>
      <c r="V128" s="239"/>
      <c r="W128" s="301"/>
      <c r="X128" s="231"/>
      <c r="Y128" s="306"/>
      <c r="Z128" s="301"/>
      <c r="AA128" s="231"/>
      <c r="AB128" s="267"/>
      <c r="AC128" s="301"/>
      <c r="AD128" s="231"/>
      <c r="AE128" s="267"/>
      <c r="AF128" s="235">
        <f t="shared" si="5"/>
        <v>1</v>
      </c>
      <c r="AG128" s="231" t="s">
        <v>142</v>
      </c>
      <c r="AH128" s="311">
        <f t="shared" si="6"/>
        <v>200000000</v>
      </c>
      <c r="AI128" s="292"/>
      <c r="AJ128" s="312"/>
      <c r="AK128" s="231"/>
    </row>
    <row r="129" spans="1:37" s="52" customFormat="1" ht="53.25" customHeight="1">
      <c r="A129" s="280"/>
      <c r="B129" s="281"/>
      <c r="C129" s="280"/>
      <c r="D129" s="282"/>
      <c r="E129" s="281"/>
      <c r="F129" s="281"/>
      <c r="G129" s="289"/>
      <c r="H129" s="289"/>
      <c r="I129" s="307"/>
      <c r="J129" s="289" t="s">
        <v>25</v>
      </c>
      <c r="K129" s="308" t="s">
        <v>242</v>
      </c>
      <c r="L129" s="309" t="s">
        <v>556</v>
      </c>
      <c r="M129" s="310"/>
      <c r="N129" s="231" t="s">
        <v>243</v>
      </c>
      <c r="O129" s="301"/>
      <c r="P129" s="231" t="s">
        <v>129</v>
      </c>
      <c r="Q129" s="230">
        <v>1</v>
      </c>
      <c r="R129" s="231" t="s">
        <v>129</v>
      </c>
      <c r="S129" s="239">
        <v>220000000</v>
      </c>
      <c r="T129" s="230"/>
      <c r="U129" s="231" t="s">
        <v>129</v>
      </c>
      <c r="V129" s="239"/>
      <c r="W129" s="301"/>
      <c r="X129" s="231"/>
      <c r="Y129" s="306"/>
      <c r="Z129" s="301"/>
      <c r="AA129" s="231"/>
      <c r="AB129" s="267"/>
      <c r="AC129" s="301"/>
      <c r="AD129" s="231"/>
      <c r="AE129" s="267"/>
      <c r="AF129" s="235">
        <f t="shared" si="5"/>
        <v>1</v>
      </c>
      <c r="AG129" s="231" t="s">
        <v>142</v>
      </c>
      <c r="AH129" s="311">
        <f t="shared" si="6"/>
        <v>220000000</v>
      </c>
      <c r="AI129" s="292"/>
      <c r="AJ129" s="312"/>
      <c r="AK129" s="231"/>
    </row>
    <row r="130" spans="1:37" s="52" customFormat="1" ht="53.25" customHeight="1">
      <c r="A130" s="280"/>
      <c r="B130" s="281"/>
      <c r="C130" s="280"/>
      <c r="D130" s="282"/>
      <c r="E130" s="281"/>
      <c r="F130" s="281"/>
      <c r="G130" s="289"/>
      <c r="H130" s="289"/>
      <c r="I130" s="307"/>
      <c r="J130" s="289" t="s">
        <v>25</v>
      </c>
      <c r="K130" s="308" t="s">
        <v>244</v>
      </c>
      <c r="L130" s="309" t="s">
        <v>245</v>
      </c>
      <c r="M130" s="310"/>
      <c r="N130" s="231" t="s">
        <v>246</v>
      </c>
      <c r="O130" s="301"/>
      <c r="P130" s="231" t="s">
        <v>129</v>
      </c>
      <c r="Q130" s="230">
        <v>1</v>
      </c>
      <c r="R130" s="231" t="s">
        <v>129</v>
      </c>
      <c r="S130" s="239">
        <v>270000000</v>
      </c>
      <c r="T130" s="230"/>
      <c r="U130" s="231" t="s">
        <v>129</v>
      </c>
      <c r="V130" s="239"/>
      <c r="W130" s="301"/>
      <c r="X130" s="231"/>
      <c r="Y130" s="306"/>
      <c r="Z130" s="301"/>
      <c r="AA130" s="231"/>
      <c r="AB130" s="267"/>
      <c r="AC130" s="301"/>
      <c r="AD130" s="231"/>
      <c r="AE130" s="267"/>
      <c r="AF130" s="235">
        <f t="shared" si="5"/>
        <v>1</v>
      </c>
      <c r="AG130" s="231" t="s">
        <v>142</v>
      </c>
      <c r="AH130" s="311">
        <f t="shared" si="6"/>
        <v>270000000</v>
      </c>
      <c r="AI130" s="292"/>
      <c r="AJ130" s="312"/>
      <c r="AK130" s="231"/>
    </row>
    <row r="131" spans="1:37" ht="53.25" customHeight="1">
      <c r="A131" s="17"/>
      <c r="B131" s="18"/>
      <c r="C131" s="17"/>
      <c r="D131" s="19"/>
      <c r="E131" s="18"/>
      <c r="F131" s="18"/>
      <c r="G131" s="12"/>
      <c r="H131" s="12"/>
      <c r="I131" s="20"/>
      <c r="J131" s="12" t="s">
        <v>25</v>
      </c>
      <c r="K131" s="13" t="s">
        <v>248</v>
      </c>
      <c r="L131" s="21" t="s">
        <v>249</v>
      </c>
      <c r="M131" s="22"/>
      <c r="N131" s="11" t="s">
        <v>250</v>
      </c>
      <c r="O131" s="24"/>
      <c r="P131" s="11" t="s">
        <v>129</v>
      </c>
      <c r="Q131" s="10">
        <v>1</v>
      </c>
      <c r="R131" s="11" t="s">
        <v>129</v>
      </c>
      <c r="S131" s="6">
        <v>200000000</v>
      </c>
      <c r="T131" s="10"/>
      <c r="U131" s="11" t="s">
        <v>129</v>
      </c>
      <c r="V131" s="6"/>
      <c r="W131" s="301"/>
      <c r="X131" s="11"/>
      <c r="Y131" s="306"/>
      <c r="Z131" s="24"/>
      <c r="AA131" s="11"/>
      <c r="AB131" s="4"/>
      <c r="AC131" s="24"/>
      <c r="AD131" s="11"/>
      <c r="AE131" s="4"/>
      <c r="AF131" s="235">
        <f t="shared" si="5"/>
        <v>1</v>
      </c>
      <c r="AG131" s="11" t="s">
        <v>142</v>
      </c>
      <c r="AH131" s="25">
        <f t="shared" si="6"/>
        <v>200000000</v>
      </c>
      <c r="AI131" s="26"/>
      <c r="AJ131" s="27"/>
      <c r="AK131" s="11"/>
    </row>
    <row r="132" spans="1:37" ht="53.25" customHeight="1">
      <c r="A132" s="17"/>
      <c r="B132" s="18"/>
      <c r="C132" s="17"/>
      <c r="D132" s="19"/>
      <c r="E132" s="18"/>
      <c r="F132" s="18"/>
      <c r="G132" s="12"/>
      <c r="H132" s="12"/>
      <c r="I132" s="20"/>
      <c r="J132" s="12" t="s">
        <v>25</v>
      </c>
      <c r="K132" s="13" t="s">
        <v>251</v>
      </c>
      <c r="L132" s="21" t="s">
        <v>252</v>
      </c>
      <c r="M132" s="22"/>
      <c r="N132" s="11" t="s">
        <v>253</v>
      </c>
      <c r="O132" s="24"/>
      <c r="P132" s="11" t="s">
        <v>129</v>
      </c>
      <c r="Q132" s="10">
        <v>1</v>
      </c>
      <c r="R132" s="11" t="s">
        <v>129</v>
      </c>
      <c r="S132" s="6">
        <v>120000000</v>
      </c>
      <c r="T132" s="10"/>
      <c r="U132" s="11" t="s">
        <v>129</v>
      </c>
      <c r="V132" s="6"/>
      <c r="W132" s="301"/>
      <c r="X132" s="11"/>
      <c r="Y132" s="306"/>
      <c r="Z132" s="24"/>
      <c r="AA132" s="11"/>
      <c r="AB132" s="4"/>
      <c r="AC132" s="24"/>
      <c r="AD132" s="11"/>
      <c r="AE132" s="4"/>
      <c r="AF132" s="235">
        <f t="shared" si="5"/>
        <v>1</v>
      </c>
      <c r="AG132" s="11" t="s">
        <v>142</v>
      </c>
      <c r="AH132" s="25">
        <f t="shared" si="6"/>
        <v>120000000</v>
      </c>
      <c r="AI132" s="26"/>
      <c r="AJ132" s="27"/>
      <c r="AK132" s="11"/>
    </row>
    <row r="133" spans="1:37" ht="53.25" customHeight="1">
      <c r="A133" s="17"/>
      <c r="B133" s="18"/>
      <c r="C133" s="17"/>
      <c r="D133" s="19"/>
      <c r="E133" s="18"/>
      <c r="F133" s="18"/>
      <c r="G133" s="12"/>
      <c r="H133" s="12"/>
      <c r="I133" s="20"/>
      <c r="J133" s="12" t="s">
        <v>25</v>
      </c>
      <c r="K133" s="13" t="s">
        <v>254</v>
      </c>
      <c r="L133" s="21" t="s">
        <v>255</v>
      </c>
      <c r="M133" s="22"/>
      <c r="N133" s="11" t="s">
        <v>256</v>
      </c>
      <c r="O133" s="24"/>
      <c r="P133" s="11" t="s">
        <v>129</v>
      </c>
      <c r="Q133" s="10">
        <v>1</v>
      </c>
      <c r="R133" s="11" t="s">
        <v>129</v>
      </c>
      <c r="S133" s="6">
        <v>960000000</v>
      </c>
      <c r="T133" s="10"/>
      <c r="U133" s="11" t="s">
        <v>129</v>
      </c>
      <c r="V133" s="6"/>
      <c r="W133" s="301"/>
      <c r="X133" s="11"/>
      <c r="Y133" s="306"/>
      <c r="Z133" s="24"/>
      <c r="AA133" s="11"/>
      <c r="AB133" s="4"/>
      <c r="AC133" s="24"/>
      <c r="AD133" s="11"/>
      <c r="AE133" s="4"/>
      <c r="AF133" s="235">
        <f t="shared" si="5"/>
        <v>1</v>
      </c>
      <c r="AG133" s="11" t="s">
        <v>142</v>
      </c>
      <c r="AH133" s="25">
        <f t="shared" si="6"/>
        <v>960000000</v>
      </c>
      <c r="AI133" s="26"/>
      <c r="AJ133" s="27"/>
      <c r="AK133" s="11"/>
    </row>
    <row r="134" spans="1:37" ht="53.25" customHeight="1">
      <c r="A134" s="17"/>
      <c r="B134" s="18"/>
      <c r="C134" s="17"/>
      <c r="D134" s="19"/>
      <c r="E134" s="18"/>
      <c r="F134" s="18"/>
      <c r="G134" s="12"/>
      <c r="H134" s="12"/>
      <c r="I134" s="20"/>
      <c r="J134" s="12" t="s">
        <v>25</v>
      </c>
      <c r="K134" s="13" t="s">
        <v>257</v>
      </c>
      <c r="L134" s="21" t="s">
        <v>258</v>
      </c>
      <c r="M134" s="22"/>
      <c r="N134" s="11" t="s">
        <v>259</v>
      </c>
      <c r="O134" s="24"/>
      <c r="P134" s="11" t="s">
        <v>129</v>
      </c>
      <c r="Q134" s="10">
        <v>1</v>
      </c>
      <c r="R134" s="11" t="s">
        <v>129</v>
      </c>
      <c r="S134" s="6">
        <v>600000000</v>
      </c>
      <c r="T134" s="10"/>
      <c r="U134" s="11" t="s">
        <v>129</v>
      </c>
      <c r="V134" s="6"/>
      <c r="W134" s="301"/>
      <c r="X134" s="11"/>
      <c r="Y134" s="306"/>
      <c r="Z134" s="24"/>
      <c r="AA134" s="11"/>
      <c r="AB134" s="4"/>
      <c r="AC134" s="24"/>
      <c r="AD134" s="11"/>
      <c r="AE134" s="4"/>
      <c r="AF134" s="235">
        <f t="shared" si="5"/>
        <v>1</v>
      </c>
      <c r="AG134" s="11" t="s">
        <v>142</v>
      </c>
      <c r="AH134" s="25">
        <f t="shared" si="6"/>
        <v>600000000</v>
      </c>
      <c r="AI134" s="26"/>
      <c r="AJ134" s="27"/>
      <c r="AK134" s="11"/>
    </row>
    <row r="135" spans="1:37" ht="53.25" customHeight="1">
      <c r="A135" s="17"/>
      <c r="B135" s="18"/>
      <c r="C135" s="17"/>
      <c r="D135" s="19"/>
      <c r="E135" s="18"/>
      <c r="F135" s="18"/>
      <c r="G135" s="12"/>
      <c r="H135" s="12"/>
      <c r="I135" s="20"/>
      <c r="J135" s="12" t="s">
        <v>25</v>
      </c>
      <c r="K135" s="13" t="s">
        <v>260</v>
      </c>
      <c r="L135" s="21" t="s">
        <v>261</v>
      </c>
      <c r="M135" s="22"/>
      <c r="N135" s="11" t="s">
        <v>262</v>
      </c>
      <c r="O135" s="24"/>
      <c r="P135" s="11" t="s">
        <v>129</v>
      </c>
      <c r="Q135" s="10">
        <v>1</v>
      </c>
      <c r="R135" s="11" t="s">
        <v>129</v>
      </c>
      <c r="S135" s="6">
        <v>830000000</v>
      </c>
      <c r="T135" s="10"/>
      <c r="U135" s="11" t="s">
        <v>129</v>
      </c>
      <c r="V135" s="6"/>
      <c r="W135" s="301"/>
      <c r="X135" s="11"/>
      <c r="Y135" s="306"/>
      <c r="Z135" s="24"/>
      <c r="AA135" s="11"/>
      <c r="AB135" s="4"/>
      <c r="AC135" s="24"/>
      <c r="AD135" s="11"/>
      <c r="AE135" s="4"/>
      <c r="AF135" s="235">
        <f t="shared" si="5"/>
        <v>1</v>
      </c>
      <c r="AG135" s="11" t="s">
        <v>142</v>
      </c>
      <c r="AH135" s="25">
        <f t="shared" si="6"/>
        <v>830000000</v>
      </c>
      <c r="AI135" s="26"/>
      <c r="AJ135" s="27"/>
      <c r="AK135" s="11"/>
    </row>
    <row r="136" spans="1:37" ht="51.75">
      <c r="A136" s="17"/>
      <c r="B136" s="18"/>
      <c r="C136" s="17"/>
      <c r="D136" s="19"/>
      <c r="E136" s="18"/>
      <c r="F136" s="18"/>
      <c r="G136" s="12"/>
      <c r="H136" s="12"/>
      <c r="I136" s="20"/>
      <c r="J136" s="12" t="s">
        <v>25</v>
      </c>
      <c r="K136" s="13" t="s">
        <v>263</v>
      </c>
      <c r="L136" s="21" t="s">
        <v>518</v>
      </c>
      <c r="M136" s="22"/>
      <c r="N136" s="11" t="s">
        <v>264</v>
      </c>
      <c r="O136" s="24"/>
      <c r="P136" s="11" t="s">
        <v>129</v>
      </c>
      <c r="Q136" s="10">
        <v>1</v>
      </c>
      <c r="R136" s="11" t="s">
        <v>129</v>
      </c>
      <c r="S136" s="6">
        <v>990000000</v>
      </c>
      <c r="T136" s="10"/>
      <c r="U136" s="11" t="s">
        <v>129</v>
      </c>
      <c r="V136" s="6"/>
      <c r="W136" s="301"/>
      <c r="X136" s="11"/>
      <c r="Y136" s="306"/>
      <c r="Z136" s="24"/>
      <c r="AA136" s="11"/>
      <c r="AB136" s="4"/>
      <c r="AC136" s="24"/>
      <c r="AD136" s="11"/>
      <c r="AE136" s="4"/>
      <c r="AF136" s="235">
        <f t="shared" si="5"/>
        <v>1</v>
      </c>
      <c r="AG136" s="11" t="s">
        <v>142</v>
      </c>
      <c r="AH136" s="25">
        <f t="shared" si="6"/>
        <v>990000000</v>
      </c>
      <c r="AI136" s="26"/>
      <c r="AJ136" s="27"/>
      <c r="AK136" s="11"/>
    </row>
    <row r="137" spans="1:37" ht="53.25" customHeight="1">
      <c r="A137" s="17"/>
      <c r="B137" s="18"/>
      <c r="C137" s="17"/>
      <c r="D137" s="19"/>
      <c r="E137" s="18"/>
      <c r="F137" s="18"/>
      <c r="G137" s="12"/>
      <c r="H137" s="12"/>
      <c r="I137" s="20"/>
      <c r="J137" s="12" t="s">
        <v>25</v>
      </c>
      <c r="K137" s="13" t="s">
        <v>265</v>
      </c>
      <c r="L137" s="21" t="s">
        <v>266</v>
      </c>
      <c r="M137" s="22"/>
      <c r="N137" s="11" t="s">
        <v>582</v>
      </c>
      <c r="O137" s="24"/>
      <c r="P137" s="11" t="s">
        <v>129</v>
      </c>
      <c r="Q137" s="10">
        <v>1</v>
      </c>
      <c r="R137" s="11" t="s">
        <v>129</v>
      </c>
      <c r="S137" s="6">
        <v>5000000000</v>
      </c>
      <c r="T137" s="10">
        <v>1</v>
      </c>
      <c r="U137" s="11" t="s">
        <v>129</v>
      </c>
      <c r="V137" s="6">
        <v>5580000000</v>
      </c>
      <c r="W137" s="301"/>
      <c r="X137" s="11"/>
      <c r="Y137" s="306"/>
      <c r="Z137" s="24"/>
      <c r="AA137" s="11"/>
      <c r="AB137" s="4"/>
      <c r="AC137" s="24"/>
      <c r="AD137" s="11"/>
      <c r="AE137" s="4"/>
      <c r="AF137" s="235">
        <v>1</v>
      </c>
      <c r="AG137" s="11" t="s">
        <v>142</v>
      </c>
      <c r="AH137" s="25">
        <f t="shared" si="6"/>
        <v>10580000000</v>
      </c>
      <c r="AI137" s="26"/>
      <c r="AJ137" s="27"/>
      <c r="AK137" s="11"/>
    </row>
    <row r="138" spans="1:37" ht="53.25" customHeight="1">
      <c r="A138" s="17"/>
      <c r="B138" s="18"/>
      <c r="C138" s="17"/>
      <c r="D138" s="19"/>
      <c r="E138" s="18"/>
      <c r="F138" s="18"/>
      <c r="G138" s="12"/>
      <c r="H138" s="12"/>
      <c r="I138" s="20"/>
      <c r="J138" s="12" t="s">
        <v>25</v>
      </c>
      <c r="K138" s="13" t="s">
        <v>29</v>
      </c>
      <c r="L138" s="21" t="s">
        <v>267</v>
      </c>
      <c r="M138" s="22"/>
      <c r="N138" s="11" t="s">
        <v>438</v>
      </c>
      <c r="O138" s="24"/>
      <c r="P138" s="11" t="s">
        <v>129</v>
      </c>
      <c r="Q138" s="10">
        <v>1</v>
      </c>
      <c r="R138" s="11" t="s">
        <v>129</v>
      </c>
      <c r="S138" s="6">
        <v>380000000</v>
      </c>
      <c r="T138" s="10"/>
      <c r="U138" s="11" t="s">
        <v>129</v>
      </c>
      <c r="V138" s="6"/>
      <c r="W138" s="301"/>
      <c r="X138" s="11"/>
      <c r="Y138" s="306"/>
      <c r="Z138" s="24"/>
      <c r="AA138" s="11"/>
      <c r="AB138" s="4"/>
      <c r="AC138" s="24"/>
      <c r="AD138" s="11"/>
      <c r="AE138" s="4"/>
      <c r="AF138" s="235">
        <f t="shared" si="5"/>
        <v>1</v>
      </c>
      <c r="AG138" s="11" t="s">
        <v>142</v>
      </c>
      <c r="AH138" s="25">
        <f t="shared" si="6"/>
        <v>380000000</v>
      </c>
      <c r="AI138" s="26"/>
      <c r="AJ138" s="27"/>
      <c r="AK138" s="11"/>
    </row>
    <row r="139" spans="1:37" ht="53.25" customHeight="1">
      <c r="A139" s="17"/>
      <c r="B139" s="18"/>
      <c r="C139" s="17"/>
      <c r="D139" s="19"/>
      <c r="E139" s="18"/>
      <c r="F139" s="18"/>
      <c r="G139" s="12"/>
      <c r="H139" s="12"/>
      <c r="I139" s="20"/>
      <c r="J139" s="12" t="s">
        <v>25</v>
      </c>
      <c r="K139" s="13" t="s">
        <v>52</v>
      </c>
      <c r="L139" s="21" t="s">
        <v>268</v>
      </c>
      <c r="M139" s="22"/>
      <c r="N139" s="11" t="s">
        <v>269</v>
      </c>
      <c r="O139" s="24"/>
      <c r="P139" s="11" t="s">
        <v>129</v>
      </c>
      <c r="Q139" s="10">
        <v>1</v>
      </c>
      <c r="R139" s="11" t="s">
        <v>129</v>
      </c>
      <c r="S139" s="6">
        <v>63630000</v>
      </c>
      <c r="T139" s="10"/>
      <c r="U139" s="11" t="s">
        <v>129</v>
      </c>
      <c r="V139" s="6"/>
      <c r="W139" s="301"/>
      <c r="X139" s="11"/>
      <c r="Y139" s="306"/>
      <c r="Z139" s="24"/>
      <c r="AA139" s="11"/>
      <c r="AB139" s="4"/>
      <c r="AC139" s="24"/>
      <c r="AD139" s="11"/>
      <c r="AE139" s="4"/>
      <c r="AF139" s="235">
        <f t="shared" si="5"/>
        <v>1</v>
      </c>
      <c r="AG139" s="11" t="s">
        <v>142</v>
      </c>
      <c r="AH139" s="25">
        <f t="shared" si="6"/>
        <v>63630000</v>
      </c>
      <c r="AI139" s="26"/>
      <c r="AJ139" s="27"/>
      <c r="AK139" s="11"/>
    </row>
    <row r="140" spans="1:37" ht="53.25" customHeight="1">
      <c r="A140" s="17"/>
      <c r="B140" s="18"/>
      <c r="C140" s="17"/>
      <c r="D140" s="19"/>
      <c r="E140" s="18"/>
      <c r="F140" s="18"/>
      <c r="G140" s="12"/>
      <c r="H140" s="12"/>
      <c r="I140" s="20"/>
      <c r="J140" s="12" t="s">
        <v>25</v>
      </c>
      <c r="K140" s="13" t="s">
        <v>51</v>
      </c>
      <c r="L140" s="21" t="s">
        <v>270</v>
      </c>
      <c r="M140" s="22"/>
      <c r="N140" s="11" t="s">
        <v>582</v>
      </c>
      <c r="O140" s="24"/>
      <c r="P140" s="11" t="s">
        <v>129</v>
      </c>
      <c r="Q140" s="10">
        <v>1</v>
      </c>
      <c r="R140" s="11" t="s">
        <v>129</v>
      </c>
      <c r="S140" s="6">
        <v>5000000000</v>
      </c>
      <c r="T140" s="10">
        <v>1</v>
      </c>
      <c r="U140" s="11" t="s">
        <v>129</v>
      </c>
      <c r="V140" s="6">
        <v>213897000</v>
      </c>
      <c r="W140" s="301"/>
      <c r="X140" s="11"/>
      <c r="Y140" s="306"/>
      <c r="Z140" s="24"/>
      <c r="AA140" s="11"/>
      <c r="AB140" s="4"/>
      <c r="AC140" s="24"/>
      <c r="AD140" s="11"/>
      <c r="AE140" s="4"/>
      <c r="AF140" s="235">
        <f t="shared" si="5"/>
        <v>2</v>
      </c>
      <c r="AG140" s="11" t="s">
        <v>142</v>
      </c>
      <c r="AH140" s="25">
        <f t="shared" si="6"/>
        <v>5213897000</v>
      </c>
      <c r="AI140" s="26"/>
      <c r="AJ140" s="27"/>
      <c r="AK140" s="11"/>
    </row>
    <row r="141" spans="1:37" ht="53.25" customHeight="1">
      <c r="A141" s="17"/>
      <c r="B141" s="18"/>
      <c r="C141" s="17"/>
      <c r="D141" s="19"/>
      <c r="E141" s="18"/>
      <c r="F141" s="18"/>
      <c r="G141" s="12"/>
      <c r="H141" s="12"/>
      <c r="I141" s="20"/>
      <c r="J141" s="12"/>
      <c r="K141" s="13"/>
      <c r="L141" s="21" t="s">
        <v>410</v>
      </c>
      <c r="M141" s="22"/>
      <c r="N141" s="11" t="s">
        <v>581</v>
      </c>
      <c r="O141" s="24"/>
      <c r="P141" s="11" t="s">
        <v>129</v>
      </c>
      <c r="Q141" s="10"/>
      <c r="R141" s="11" t="s">
        <v>129</v>
      </c>
      <c r="S141" s="6"/>
      <c r="T141" s="10">
        <v>1</v>
      </c>
      <c r="U141" s="11" t="s">
        <v>33</v>
      </c>
      <c r="V141" s="6">
        <v>65000000</v>
      </c>
      <c r="W141" s="301"/>
      <c r="X141" s="11"/>
      <c r="Y141" s="306"/>
      <c r="Z141" s="24"/>
      <c r="AA141" s="11"/>
      <c r="AB141" s="5"/>
      <c r="AC141" s="24"/>
      <c r="AD141" s="11"/>
      <c r="AE141" s="5"/>
      <c r="AF141" s="235">
        <f t="shared" si="5"/>
        <v>1</v>
      </c>
      <c r="AG141" s="11" t="s">
        <v>142</v>
      </c>
      <c r="AH141" s="25">
        <f t="shared" si="6"/>
        <v>65000000</v>
      </c>
      <c r="AI141" s="26"/>
      <c r="AJ141" s="27"/>
      <c r="AK141" s="11"/>
    </row>
    <row r="142" spans="1:37" ht="53.25" customHeight="1">
      <c r="A142" s="17"/>
      <c r="B142" s="18"/>
      <c r="C142" s="17"/>
      <c r="D142" s="19"/>
      <c r="E142" s="18"/>
      <c r="F142" s="18"/>
      <c r="G142" s="12"/>
      <c r="H142" s="12"/>
      <c r="I142" s="20"/>
      <c r="J142" s="12"/>
      <c r="K142" s="13"/>
      <c r="L142" s="21" t="s">
        <v>431</v>
      </c>
      <c r="M142" s="22"/>
      <c r="N142" s="11" t="s">
        <v>435</v>
      </c>
      <c r="O142" s="24"/>
      <c r="P142" s="11" t="s">
        <v>129</v>
      </c>
      <c r="Q142" s="10"/>
      <c r="R142" s="11" t="s">
        <v>129</v>
      </c>
      <c r="S142" s="6"/>
      <c r="T142" s="10"/>
      <c r="U142" s="11" t="s">
        <v>129</v>
      </c>
      <c r="V142" s="6">
        <v>5500000000</v>
      </c>
      <c r="W142" s="301"/>
      <c r="X142" s="11"/>
      <c r="Y142" s="239"/>
      <c r="Z142" s="24"/>
      <c r="AA142" s="11"/>
      <c r="AB142" s="5"/>
      <c r="AC142" s="24"/>
      <c r="AD142" s="11"/>
      <c r="AE142" s="5"/>
      <c r="AF142" s="235">
        <f t="shared" si="5"/>
        <v>0</v>
      </c>
      <c r="AG142" s="11" t="s">
        <v>142</v>
      </c>
      <c r="AH142" s="25">
        <f t="shared" si="6"/>
        <v>5500000000</v>
      </c>
      <c r="AI142" s="26"/>
      <c r="AJ142" s="27"/>
      <c r="AK142" s="11"/>
    </row>
    <row r="143" spans="1:37" ht="53.25" customHeight="1">
      <c r="A143" s="17"/>
      <c r="B143" s="18"/>
      <c r="C143" s="17"/>
      <c r="D143" s="19"/>
      <c r="E143" s="18"/>
      <c r="F143" s="18"/>
      <c r="G143" s="12"/>
      <c r="H143" s="12"/>
      <c r="I143" s="20"/>
      <c r="J143" s="12"/>
      <c r="K143" s="13"/>
      <c r="L143" s="21" t="s">
        <v>432</v>
      </c>
      <c r="M143" s="22"/>
      <c r="N143" s="11" t="s">
        <v>582</v>
      </c>
      <c r="O143" s="24"/>
      <c r="P143" s="11" t="s">
        <v>129</v>
      </c>
      <c r="Q143" s="10"/>
      <c r="R143" s="11" t="s">
        <v>129</v>
      </c>
      <c r="S143" s="6"/>
      <c r="T143" s="10">
        <v>1</v>
      </c>
      <c r="U143" s="11" t="s">
        <v>129</v>
      </c>
      <c r="V143" s="6">
        <v>5500000000</v>
      </c>
      <c r="W143" s="301"/>
      <c r="X143" s="11"/>
      <c r="Y143" s="306"/>
      <c r="Z143" s="24"/>
      <c r="AA143" s="11"/>
      <c r="AB143" s="5"/>
      <c r="AC143" s="24"/>
      <c r="AD143" s="11"/>
      <c r="AE143" s="5"/>
      <c r="AF143" s="235">
        <f t="shared" si="5"/>
        <v>1</v>
      </c>
      <c r="AG143" s="11" t="s">
        <v>142</v>
      </c>
      <c r="AH143" s="25">
        <f t="shared" si="6"/>
        <v>5500000000</v>
      </c>
      <c r="AI143" s="26"/>
      <c r="AJ143" s="27"/>
      <c r="AK143" s="11"/>
    </row>
    <row r="144" spans="1:37" ht="53.25" customHeight="1">
      <c r="A144" s="17"/>
      <c r="B144" s="18"/>
      <c r="C144" s="17"/>
      <c r="D144" s="19"/>
      <c r="E144" s="18"/>
      <c r="F144" s="18"/>
      <c r="G144" s="12"/>
      <c r="H144" s="12"/>
      <c r="I144" s="20"/>
      <c r="J144" s="12"/>
      <c r="K144" s="13"/>
      <c r="L144" s="21" t="s">
        <v>433</v>
      </c>
      <c r="M144" s="22"/>
      <c r="N144" s="11" t="s">
        <v>582</v>
      </c>
      <c r="O144" s="24"/>
      <c r="P144" s="11" t="s">
        <v>129</v>
      </c>
      <c r="Q144" s="10"/>
      <c r="R144" s="11" t="s">
        <v>129</v>
      </c>
      <c r="S144" s="6"/>
      <c r="T144" s="10">
        <v>1</v>
      </c>
      <c r="U144" s="11" t="s">
        <v>129</v>
      </c>
      <c r="V144" s="6">
        <v>5500000000</v>
      </c>
      <c r="W144" s="301"/>
      <c r="X144" s="11"/>
      <c r="Y144" s="306"/>
      <c r="Z144" s="24"/>
      <c r="AA144" s="11"/>
      <c r="AB144" s="5"/>
      <c r="AC144" s="24"/>
      <c r="AD144" s="11"/>
      <c r="AE144" s="5"/>
      <c r="AF144" s="235">
        <f t="shared" si="5"/>
        <v>1</v>
      </c>
      <c r="AG144" s="11" t="s">
        <v>142</v>
      </c>
      <c r="AH144" s="25">
        <f t="shared" si="6"/>
        <v>5500000000</v>
      </c>
      <c r="AI144" s="26"/>
      <c r="AJ144" s="27"/>
      <c r="AK144" s="11"/>
    </row>
    <row r="145" spans="1:37" ht="53.25" customHeight="1">
      <c r="A145" s="17"/>
      <c r="B145" s="18"/>
      <c r="C145" s="17"/>
      <c r="D145" s="19"/>
      <c r="E145" s="18"/>
      <c r="F145" s="18"/>
      <c r="G145" s="12"/>
      <c r="H145" s="12"/>
      <c r="I145" s="20"/>
      <c r="J145" s="12"/>
      <c r="K145" s="13"/>
      <c r="L145" s="21" t="s">
        <v>434</v>
      </c>
      <c r="M145" s="22"/>
      <c r="N145" s="11" t="s">
        <v>582</v>
      </c>
      <c r="O145" s="24"/>
      <c r="P145" s="11" t="s">
        <v>129</v>
      </c>
      <c r="Q145" s="10"/>
      <c r="R145" s="11" t="s">
        <v>129</v>
      </c>
      <c r="S145" s="6"/>
      <c r="T145" s="10">
        <v>1</v>
      </c>
      <c r="U145" s="11" t="s">
        <v>129</v>
      </c>
      <c r="V145" s="6">
        <v>5500000000</v>
      </c>
      <c r="W145" s="301"/>
      <c r="X145" s="11"/>
      <c r="Y145" s="306"/>
      <c r="Z145" s="24"/>
      <c r="AA145" s="11"/>
      <c r="AB145" s="5"/>
      <c r="AC145" s="24"/>
      <c r="AD145" s="11"/>
      <c r="AE145" s="5"/>
      <c r="AF145" s="235">
        <f t="shared" si="5"/>
        <v>1</v>
      </c>
      <c r="AG145" s="11" t="s">
        <v>142</v>
      </c>
      <c r="AH145" s="25">
        <f t="shared" si="6"/>
        <v>5500000000</v>
      </c>
      <c r="AI145" s="26"/>
      <c r="AJ145" s="27"/>
      <c r="AK145" s="11"/>
    </row>
    <row r="146" spans="1:37" ht="53.25" customHeight="1">
      <c r="A146" s="17"/>
      <c r="B146" s="18"/>
      <c r="C146" s="17"/>
      <c r="D146" s="19"/>
      <c r="E146" s="18"/>
      <c r="F146" s="18"/>
      <c r="G146" s="12"/>
      <c r="H146" s="12"/>
      <c r="I146" s="20"/>
      <c r="J146" s="12"/>
      <c r="K146" s="13"/>
      <c r="L146" s="21" t="s">
        <v>411</v>
      </c>
      <c r="M146" s="22"/>
      <c r="N146" s="11" t="s">
        <v>582</v>
      </c>
      <c r="O146" s="24"/>
      <c r="P146" s="11" t="s">
        <v>129</v>
      </c>
      <c r="Q146" s="10"/>
      <c r="R146" s="11" t="s">
        <v>129</v>
      </c>
      <c r="S146" s="6"/>
      <c r="T146" s="10">
        <v>1</v>
      </c>
      <c r="U146" s="11" t="s">
        <v>129</v>
      </c>
      <c r="V146" s="6">
        <v>5500000000</v>
      </c>
      <c r="W146" s="301"/>
      <c r="X146" s="11"/>
      <c r="Y146" s="306"/>
      <c r="Z146" s="24"/>
      <c r="AA146" s="11"/>
      <c r="AB146" s="5"/>
      <c r="AC146" s="24"/>
      <c r="AD146" s="11"/>
      <c r="AE146" s="5"/>
      <c r="AF146" s="235">
        <f t="shared" si="5"/>
        <v>1</v>
      </c>
      <c r="AG146" s="11" t="s">
        <v>142</v>
      </c>
      <c r="AH146" s="25">
        <f t="shared" si="6"/>
        <v>5500000000</v>
      </c>
      <c r="AI146" s="26"/>
      <c r="AJ146" s="27"/>
      <c r="AK146" s="11"/>
    </row>
    <row r="147" spans="1:37" ht="53.25" customHeight="1">
      <c r="A147" s="17"/>
      <c r="B147" s="18"/>
      <c r="C147" s="17"/>
      <c r="D147" s="19"/>
      <c r="E147" s="18"/>
      <c r="F147" s="18"/>
      <c r="G147" s="12"/>
      <c r="H147" s="12"/>
      <c r="I147" s="20"/>
      <c r="J147" s="12"/>
      <c r="K147" s="13"/>
      <c r="L147" s="21" t="s">
        <v>268</v>
      </c>
      <c r="M147" s="22"/>
      <c r="N147" s="11" t="s">
        <v>269</v>
      </c>
      <c r="O147" s="24"/>
      <c r="P147" s="11" t="s">
        <v>129</v>
      </c>
      <c r="Q147" s="10"/>
      <c r="R147" s="11" t="s">
        <v>129</v>
      </c>
      <c r="S147" s="6"/>
      <c r="T147" s="10">
        <v>1</v>
      </c>
      <c r="U147" s="11" t="s">
        <v>129</v>
      </c>
      <c r="V147" s="6">
        <v>5500000000</v>
      </c>
      <c r="W147" s="301"/>
      <c r="X147" s="11"/>
      <c r="Y147" s="239"/>
      <c r="Z147" s="24"/>
      <c r="AA147" s="11"/>
      <c r="AB147" s="5"/>
      <c r="AC147" s="24"/>
      <c r="AD147" s="11"/>
      <c r="AE147" s="5"/>
      <c r="AF147" s="235">
        <f>Q147+T147+W147+Z147+AC147</f>
        <v>1</v>
      </c>
      <c r="AG147" s="11" t="s">
        <v>142</v>
      </c>
      <c r="AH147" s="25">
        <f>S147+V147+Y147+AB147+AE147</f>
        <v>5500000000</v>
      </c>
      <c r="AI147" s="26"/>
      <c r="AJ147" s="27"/>
      <c r="AK147" s="11"/>
    </row>
    <row r="148" spans="1:37" ht="63.75" customHeight="1">
      <c r="A148" s="17"/>
      <c r="B148" s="18"/>
      <c r="C148" s="17"/>
      <c r="D148" s="19"/>
      <c r="E148" s="18"/>
      <c r="F148" s="18"/>
      <c r="G148" s="12"/>
      <c r="H148" s="12"/>
      <c r="I148" s="20"/>
      <c r="J148" s="12"/>
      <c r="K148" s="13"/>
      <c r="L148" s="21" t="s">
        <v>467</v>
      </c>
      <c r="M148" s="22"/>
      <c r="N148" s="11" t="s">
        <v>468</v>
      </c>
      <c r="O148" s="24"/>
      <c r="P148" s="11" t="s">
        <v>129</v>
      </c>
      <c r="Q148" s="10"/>
      <c r="R148" s="11" t="s">
        <v>129</v>
      </c>
      <c r="S148" s="6"/>
      <c r="T148" s="10">
        <v>1</v>
      </c>
      <c r="U148" s="11" t="s">
        <v>129</v>
      </c>
      <c r="V148" s="6">
        <v>1350000000</v>
      </c>
      <c r="W148" s="301"/>
      <c r="X148" s="11"/>
      <c r="Y148" s="239"/>
      <c r="Z148" s="24"/>
      <c r="AA148" s="11"/>
      <c r="AB148" s="5"/>
      <c r="AC148" s="24"/>
      <c r="AD148" s="11"/>
      <c r="AE148" s="5"/>
      <c r="AF148" s="235">
        <f>Q148+T148+W148+Z148+AC148</f>
        <v>1</v>
      </c>
      <c r="AG148" s="11" t="s">
        <v>142</v>
      </c>
      <c r="AH148" s="25">
        <f>S148+V148+Y148+AB148+AE148</f>
        <v>1350000000</v>
      </c>
      <c r="AI148" s="26"/>
      <c r="AJ148" s="27"/>
      <c r="AK148" s="11"/>
    </row>
    <row r="149" spans="1:37" ht="53.25" customHeight="1">
      <c r="A149" s="17"/>
      <c r="B149" s="18"/>
      <c r="C149" s="17"/>
      <c r="D149" s="19"/>
      <c r="E149" s="18"/>
      <c r="F149" s="18"/>
      <c r="G149" s="12"/>
      <c r="H149" s="12"/>
      <c r="I149" s="20"/>
      <c r="J149" s="12"/>
      <c r="K149" s="13"/>
      <c r="L149" s="21" t="s">
        <v>469</v>
      </c>
      <c r="M149" s="22"/>
      <c r="N149" s="11" t="s">
        <v>470</v>
      </c>
      <c r="O149" s="24"/>
      <c r="P149" s="11" t="s">
        <v>129</v>
      </c>
      <c r="Q149" s="10"/>
      <c r="R149" s="11" t="s">
        <v>129</v>
      </c>
      <c r="S149" s="6"/>
      <c r="T149" s="10">
        <v>1</v>
      </c>
      <c r="U149" s="11" t="s">
        <v>129</v>
      </c>
      <c r="V149" s="6">
        <v>1350000000</v>
      </c>
      <c r="W149" s="301"/>
      <c r="X149" s="11"/>
      <c r="Y149" s="306"/>
      <c r="Z149" s="24"/>
      <c r="AA149" s="11"/>
      <c r="AB149" s="5"/>
      <c r="AC149" s="24"/>
      <c r="AD149" s="11"/>
      <c r="AE149" s="5"/>
      <c r="AF149" s="235">
        <f>Q149+T149+W149+Z149+AC149</f>
        <v>1</v>
      </c>
      <c r="AG149" s="11" t="s">
        <v>142</v>
      </c>
      <c r="AH149" s="25">
        <f>S149+V149+Y149+AB149+AE149</f>
        <v>1350000000</v>
      </c>
      <c r="AI149" s="26"/>
      <c r="AJ149" s="27"/>
      <c r="AK149" s="11"/>
    </row>
    <row r="150" spans="1:37" ht="53.25" customHeight="1">
      <c r="A150" s="17"/>
      <c r="B150" s="18"/>
      <c r="C150" s="17"/>
      <c r="D150" s="19"/>
      <c r="E150" s="18"/>
      <c r="F150" s="18"/>
      <c r="G150" s="12"/>
      <c r="H150" s="12"/>
      <c r="I150" s="20"/>
      <c r="J150" s="12"/>
      <c r="K150" s="13"/>
      <c r="L150" s="21" t="s">
        <v>471</v>
      </c>
      <c r="M150" s="22"/>
      <c r="N150" s="11" t="s">
        <v>585</v>
      </c>
      <c r="O150" s="24"/>
      <c r="P150" s="11" t="s">
        <v>129</v>
      </c>
      <c r="Q150" s="10"/>
      <c r="R150" s="11" t="s">
        <v>129</v>
      </c>
      <c r="S150" s="6"/>
      <c r="T150" s="10">
        <v>1</v>
      </c>
      <c r="U150" s="11" t="s">
        <v>129</v>
      </c>
      <c r="V150" s="6">
        <v>720000000</v>
      </c>
      <c r="W150" s="301"/>
      <c r="X150" s="11"/>
      <c r="Y150" s="306"/>
      <c r="Z150" s="24"/>
      <c r="AA150" s="11"/>
      <c r="AB150" s="5"/>
      <c r="AC150" s="24"/>
      <c r="AD150" s="11"/>
      <c r="AE150" s="5"/>
      <c r="AF150" s="235">
        <f>Q150+T150+W150+Z150+AC150</f>
        <v>1</v>
      </c>
      <c r="AG150" s="11" t="s">
        <v>142</v>
      </c>
      <c r="AH150" s="25">
        <f>S150+V150+Y150+AB150+AE150</f>
        <v>720000000</v>
      </c>
      <c r="AI150" s="26"/>
      <c r="AJ150" s="27"/>
      <c r="AK150" s="11"/>
    </row>
    <row r="151" spans="1:37" ht="53.25" customHeight="1">
      <c r="A151" s="17"/>
      <c r="B151" s="18"/>
      <c r="C151" s="17"/>
      <c r="D151" s="19"/>
      <c r="E151" s="18"/>
      <c r="F151" s="18"/>
      <c r="G151" s="12"/>
      <c r="H151" s="12"/>
      <c r="I151" s="20"/>
      <c r="J151" s="12"/>
      <c r="K151" s="13"/>
      <c r="L151" s="21" t="s">
        <v>415</v>
      </c>
      <c r="M151" s="22"/>
      <c r="N151" s="11" t="s">
        <v>583</v>
      </c>
      <c r="O151" s="24"/>
      <c r="P151" s="11" t="s">
        <v>129</v>
      </c>
      <c r="Q151" s="10"/>
      <c r="R151" s="11" t="s">
        <v>129</v>
      </c>
      <c r="S151" s="6"/>
      <c r="T151" s="10">
        <v>1</v>
      </c>
      <c r="U151" s="11" t="s">
        <v>129</v>
      </c>
      <c r="V151" s="6">
        <v>350000000</v>
      </c>
      <c r="W151" s="301"/>
      <c r="X151" s="11"/>
      <c r="Y151" s="306"/>
      <c r="Z151" s="24"/>
      <c r="AA151" s="11"/>
      <c r="AB151" s="5"/>
      <c r="AC151" s="24"/>
      <c r="AD151" s="11"/>
      <c r="AE151" s="5"/>
      <c r="AF151" s="235">
        <f aca="true" t="shared" si="7" ref="AF151:AF160">Q151+T151+W151+Z151+AC151</f>
        <v>1</v>
      </c>
      <c r="AG151" s="11" t="s">
        <v>142</v>
      </c>
      <c r="AH151" s="25">
        <f aca="true" t="shared" si="8" ref="AH151:AH160">S151+V151+Y151+AB151+AE151</f>
        <v>350000000</v>
      </c>
      <c r="AI151" s="26"/>
      <c r="AJ151" s="27"/>
      <c r="AK151" s="11"/>
    </row>
    <row r="152" spans="1:37" ht="53.25" customHeight="1">
      <c r="A152" s="17"/>
      <c r="B152" s="18"/>
      <c r="C152" s="17"/>
      <c r="D152" s="19"/>
      <c r="E152" s="18"/>
      <c r="F152" s="18"/>
      <c r="G152" s="12"/>
      <c r="H152" s="12"/>
      <c r="I152" s="20"/>
      <c r="J152" s="12"/>
      <c r="K152" s="13"/>
      <c r="L152" s="21" t="s">
        <v>226</v>
      </c>
      <c r="M152" s="22"/>
      <c r="N152" s="11" t="s">
        <v>583</v>
      </c>
      <c r="O152" s="24"/>
      <c r="P152" s="11" t="s">
        <v>129</v>
      </c>
      <c r="Q152" s="10"/>
      <c r="R152" s="11" t="s">
        <v>129</v>
      </c>
      <c r="S152" s="6"/>
      <c r="T152" s="10">
        <v>1</v>
      </c>
      <c r="U152" s="11" t="s">
        <v>129</v>
      </c>
      <c r="V152" s="6">
        <v>550000000</v>
      </c>
      <c r="W152" s="301"/>
      <c r="X152" s="11"/>
      <c r="Y152" s="306"/>
      <c r="Z152" s="24"/>
      <c r="AA152" s="11"/>
      <c r="AB152" s="5"/>
      <c r="AC152" s="24"/>
      <c r="AD152" s="11"/>
      <c r="AE152" s="5"/>
      <c r="AF152" s="235">
        <f t="shared" si="7"/>
        <v>1</v>
      </c>
      <c r="AG152" s="11" t="s">
        <v>142</v>
      </c>
      <c r="AH152" s="25">
        <f t="shared" si="8"/>
        <v>550000000</v>
      </c>
      <c r="AI152" s="26"/>
      <c r="AJ152" s="27"/>
      <c r="AK152" s="11"/>
    </row>
    <row r="153" spans="1:37" ht="53.25" customHeight="1">
      <c r="A153" s="17"/>
      <c r="B153" s="18"/>
      <c r="C153" s="17"/>
      <c r="D153" s="19"/>
      <c r="E153" s="18"/>
      <c r="F153" s="18"/>
      <c r="G153" s="12"/>
      <c r="H153" s="12"/>
      <c r="I153" s="20"/>
      <c r="J153" s="12"/>
      <c r="K153" s="13"/>
      <c r="L153" s="21" t="s">
        <v>436</v>
      </c>
      <c r="M153" s="22"/>
      <c r="N153" s="11" t="s">
        <v>583</v>
      </c>
      <c r="O153" s="24"/>
      <c r="P153" s="11" t="s">
        <v>129</v>
      </c>
      <c r="Q153" s="10"/>
      <c r="R153" s="11" t="s">
        <v>129</v>
      </c>
      <c r="S153" s="6"/>
      <c r="T153" s="10">
        <v>1</v>
      </c>
      <c r="U153" s="11" t="s">
        <v>129</v>
      </c>
      <c r="V153" s="6">
        <v>370000000</v>
      </c>
      <c r="W153" s="301"/>
      <c r="X153" s="11"/>
      <c r="Y153" s="306"/>
      <c r="Z153" s="24"/>
      <c r="AA153" s="11"/>
      <c r="AB153" s="5"/>
      <c r="AC153" s="24"/>
      <c r="AD153" s="11"/>
      <c r="AE153" s="5"/>
      <c r="AF153" s="235">
        <f t="shared" si="7"/>
        <v>1</v>
      </c>
      <c r="AG153" s="11" t="s">
        <v>142</v>
      </c>
      <c r="AH153" s="25">
        <f t="shared" si="8"/>
        <v>370000000</v>
      </c>
      <c r="AI153" s="26"/>
      <c r="AJ153" s="27"/>
      <c r="AK153" s="11"/>
    </row>
    <row r="154" spans="1:37" ht="53.25" customHeight="1">
      <c r="A154" s="17"/>
      <c r="B154" s="18"/>
      <c r="C154" s="17"/>
      <c r="D154" s="19"/>
      <c r="E154" s="18"/>
      <c r="F154" s="18"/>
      <c r="G154" s="12"/>
      <c r="H154" s="12"/>
      <c r="I154" s="20"/>
      <c r="J154" s="12"/>
      <c r="K154" s="13"/>
      <c r="L154" s="21" t="s">
        <v>416</v>
      </c>
      <c r="M154" s="22"/>
      <c r="N154" s="11" t="s">
        <v>583</v>
      </c>
      <c r="O154" s="24"/>
      <c r="P154" s="11" t="s">
        <v>129</v>
      </c>
      <c r="Q154" s="10"/>
      <c r="R154" s="11" t="s">
        <v>129</v>
      </c>
      <c r="S154" s="6"/>
      <c r="T154" s="10">
        <v>1</v>
      </c>
      <c r="U154" s="11" t="s">
        <v>129</v>
      </c>
      <c r="V154" s="6">
        <v>410000000</v>
      </c>
      <c r="W154" s="301"/>
      <c r="X154" s="11"/>
      <c r="Y154" s="306"/>
      <c r="Z154" s="24"/>
      <c r="AA154" s="11"/>
      <c r="AB154" s="5"/>
      <c r="AC154" s="24"/>
      <c r="AD154" s="11"/>
      <c r="AE154" s="5"/>
      <c r="AF154" s="235">
        <f t="shared" si="7"/>
        <v>1</v>
      </c>
      <c r="AG154" s="11" t="s">
        <v>142</v>
      </c>
      <c r="AH154" s="25">
        <f t="shared" si="8"/>
        <v>410000000</v>
      </c>
      <c r="AI154" s="26"/>
      <c r="AJ154" s="27"/>
      <c r="AK154" s="11"/>
    </row>
    <row r="155" spans="1:37" ht="53.25" customHeight="1">
      <c r="A155" s="17"/>
      <c r="B155" s="18"/>
      <c r="C155" s="17"/>
      <c r="D155" s="19"/>
      <c r="E155" s="18"/>
      <c r="F155" s="18"/>
      <c r="G155" s="12"/>
      <c r="H155" s="12"/>
      <c r="I155" s="20"/>
      <c r="J155" s="12"/>
      <c r="K155" s="13"/>
      <c r="L155" s="21" t="s">
        <v>437</v>
      </c>
      <c r="M155" s="22"/>
      <c r="N155" s="11" t="s">
        <v>583</v>
      </c>
      <c r="O155" s="24"/>
      <c r="P155" s="11" t="s">
        <v>129</v>
      </c>
      <c r="Q155" s="10"/>
      <c r="R155" s="11" t="s">
        <v>129</v>
      </c>
      <c r="S155" s="6"/>
      <c r="T155" s="10">
        <v>1</v>
      </c>
      <c r="U155" s="11" t="s">
        <v>129</v>
      </c>
      <c r="V155" s="6">
        <v>370000000</v>
      </c>
      <c r="W155" s="301"/>
      <c r="X155" s="11"/>
      <c r="Y155" s="306"/>
      <c r="Z155" s="24"/>
      <c r="AA155" s="11"/>
      <c r="AB155" s="5"/>
      <c r="AC155" s="24"/>
      <c r="AD155" s="11"/>
      <c r="AE155" s="5"/>
      <c r="AF155" s="235">
        <f t="shared" si="7"/>
        <v>1</v>
      </c>
      <c r="AG155" s="11" t="s">
        <v>142</v>
      </c>
      <c r="AH155" s="25">
        <f t="shared" si="8"/>
        <v>370000000</v>
      </c>
      <c r="AI155" s="26"/>
      <c r="AJ155" s="27"/>
      <c r="AK155" s="11"/>
    </row>
    <row r="156" spans="1:37" ht="53.25" customHeight="1">
      <c r="A156" s="17"/>
      <c r="B156" s="18"/>
      <c r="C156" s="17"/>
      <c r="D156" s="19"/>
      <c r="E156" s="18"/>
      <c r="F156" s="18"/>
      <c r="G156" s="12"/>
      <c r="H156" s="12"/>
      <c r="I156" s="20"/>
      <c r="J156" s="12"/>
      <c r="K156" s="13"/>
      <c r="L156" s="21" t="s">
        <v>417</v>
      </c>
      <c r="M156" s="22"/>
      <c r="N156" s="11" t="s">
        <v>583</v>
      </c>
      <c r="O156" s="24"/>
      <c r="P156" s="11" t="s">
        <v>129</v>
      </c>
      <c r="Q156" s="10"/>
      <c r="R156" s="11" t="s">
        <v>129</v>
      </c>
      <c r="S156" s="6"/>
      <c r="T156" s="10">
        <v>1</v>
      </c>
      <c r="U156" s="11" t="s">
        <v>129</v>
      </c>
      <c r="V156" s="6">
        <v>370000000</v>
      </c>
      <c r="W156" s="301"/>
      <c r="X156" s="11"/>
      <c r="Y156" s="306"/>
      <c r="Z156" s="24"/>
      <c r="AA156" s="11"/>
      <c r="AB156" s="5"/>
      <c r="AC156" s="24"/>
      <c r="AD156" s="11"/>
      <c r="AE156" s="5"/>
      <c r="AF156" s="235">
        <f t="shared" si="7"/>
        <v>1</v>
      </c>
      <c r="AG156" s="11" t="s">
        <v>142</v>
      </c>
      <c r="AH156" s="25">
        <f t="shared" si="8"/>
        <v>370000000</v>
      </c>
      <c r="AI156" s="26"/>
      <c r="AJ156" s="27"/>
      <c r="AK156" s="11"/>
    </row>
    <row r="157" spans="1:37" ht="53.25" customHeight="1">
      <c r="A157" s="17"/>
      <c r="B157" s="18"/>
      <c r="C157" s="17"/>
      <c r="D157" s="19"/>
      <c r="E157" s="18"/>
      <c r="F157" s="18"/>
      <c r="G157" s="12"/>
      <c r="H157" s="12"/>
      <c r="I157" s="20"/>
      <c r="J157" s="12"/>
      <c r="K157" s="13"/>
      <c r="L157" s="21" t="s">
        <v>557</v>
      </c>
      <c r="M157" s="22"/>
      <c r="N157" s="11" t="s">
        <v>586</v>
      </c>
      <c r="O157" s="24"/>
      <c r="P157" s="11"/>
      <c r="Q157" s="10"/>
      <c r="R157" s="11"/>
      <c r="S157" s="6"/>
      <c r="T157" s="10">
        <v>1</v>
      </c>
      <c r="U157" s="11" t="s">
        <v>129</v>
      </c>
      <c r="V157" s="6">
        <v>590000000</v>
      </c>
      <c r="W157" s="301"/>
      <c r="X157" s="11"/>
      <c r="Y157" s="306"/>
      <c r="Z157" s="24"/>
      <c r="AA157" s="11"/>
      <c r="AB157" s="5"/>
      <c r="AC157" s="24"/>
      <c r="AD157" s="11"/>
      <c r="AE157" s="5"/>
      <c r="AF157" s="235">
        <f t="shared" si="7"/>
        <v>1</v>
      </c>
      <c r="AG157" s="11" t="s">
        <v>142</v>
      </c>
      <c r="AH157" s="25">
        <f t="shared" si="8"/>
        <v>590000000</v>
      </c>
      <c r="AI157" s="26"/>
      <c r="AJ157" s="27"/>
      <c r="AK157" s="11"/>
    </row>
    <row r="158" spans="1:37" ht="61.5" customHeight="1">
      <c r="A158" s="17"/>
      <c r="B158" s="18"/>
      <c r="C158" s="17"/>
      <c r="D158" s="19"/>
      <c r="E158" s="18"/>
      <c r="F158" s="18"/>
      <c r="G158" s="12"/>
      <c r="H158" s="12"/>
      <c r="I158" s="20"/>
      <c r="J158" s="12"/>
      <c r="K158" s="13"/>
      <c r="L158" s="21" t="s">
        <v>558</v>
      </c>
      <c r="M158" s="22"/>
      <c r="N158" s="11" t="s">
        <v>745</v>
      </c>
      <c r="O158" s="24"/>
      <c r="P158" s="11"/>
      <c r="Q158" s="10"/>
      <c r="R158" s="11"/>
      <c r="S158" s="6"/>
      <c r="T158" s="10"/>
      <c r="U158" s="11"/>
      <c r="V158" s="6"/>
      <c r="W158" s="313">
        <v>1</v>
      </c>
      <c r="X158" s="61" t="s">
        <v>746</v>
      </c>
      <c r="Y158" s="314">
        <v>941463000</v>
      </c>
      <c r="Z158" s="24"/>
      <c r="AA158" s="11"/>
      <c r="AB158" s="5"/>
      <c r="AC158" s="24"/>
      <c r="AD158" s="11"/>
      <c r="AE158" s="5"/>
      <c r="AF158" s="235">
        <v>1</v>
      </c>
      <c r="AG158" s="11" t="s">
        <v>142</v>
      </c>
      <c r="AH158" s="25">
        <f t="shared" si="8"/>
        <v>941463000</v>
      </c>
      <c r="AI158" s="26"/>
      <c r="AJ158" s="27"/>
      <c r="AK158" s="11"/>
    </row>
    <row r="159" spans="1:37" ht="61.5" customHeight="1">
      <c r="A159" s="17"/>
      <c r="B159" s="18"/>
      <c r="C159" s="17"/>
      <c r="D159" s="19"/>
      <c r="E159" s="18"/>
      <c r="F159" s="18"/>
      <c r="G159" s="12"/>
      <c r="H159" s="12"/>
      <c r="I159" s="20"/>
      <c r="J159" s="12"/>
      <c r="K159" s="13"/>
      <c r="L159" s="21" t="s">
        <v>587</v>
      </c>
      <c r="M159" s="22"/>
      <c r="N159" s="11" t="s">
        <v>764</v>
      </c>
      <c r="O159" s="24"/>
      <c r="P159" s="11"/>
      <c r="Q159" s="10"/>
      <c r="R159" s="11"/>
      <c r="S159" s="6"/>
      <c r="T159" s="10">
        <v>1</v>
      </c>
      <c r="U159" s="11" t="s">
        <v>33</v>
      </c>
      <c r="V159" s="6">
        <v>63818000</v>
      </c>
      <c r="W159" s="315"/>
      <c r="X159" s="38"/>
      <c r="Y159" s="316"/>
      <c r="Z159" s="24"/>
      <c r="AA159" s="11"/>
      <c r="AB159" s="5"/>
      <c r="AC159" s="24"/>
      <c r="AD159" s="11"/>
      <c r="AE159" s="5"/>
      <c r="AF159" s="230">
        <v>1</v>
      </c>
      <c r="AG159" s="11" t="s">
        <v>33</v>
      </c>
      <c r="AH159" s="25">
        <f t="shared" si="8"/>
        <v>63818000</v>
      </c>
      <c r="AI159" s="26"/>
      <c r="AJ159" s="27"/>
      <c r="AK159" s="11"/>
    </row>
    <row r="160" spans="1:37" ht="61.5" customHeight="1">
      <c r="A160" s="17"/>
      <c r="B160" s="18"/>
      <c r="C160" s="17"/>
      <c r="D160" s="19"/>
      <c r="E160" s="18"/>
      <c r="F160" s="18"/>
      <c r="G160" s="12"/>
      <c r="H160" s="12"/>
      <c r="I160" s="20"/>
      <c r="J160" s="12"/>
      <c r="K160" s="13"/>
      <c r="L160" s="21" t="s">
        <v>559</v>
      </c>
      <c r="M160" s="22"/>
      <c r="N160" s="11" t="s">
        <v>582</v>
      </c>
      <c r="O160" s="24"/>
      <c r="P160" s="11"/>
      <c r="Q160" s="10"/>
      <c r="R160" s="11"/>
      <c r="S160" s="6"/>
      <c r="T160" s="10">
        <v>1</v>
      </c>
      <c r="U160" s="11" t="s">
        <v>129</v>
      </c>
      <c r="V160" s="6">
        <v>240000000</v>
      </c>
      <c r="W160" s="93"/>
      <c r="X160" s="31"/>
      <c r="Y160" s="94"/>
      <c r="Z160" s="24"/>
      <c r="AA160" s="11"/>
      <c r="AB160" s="5"/>
      <c r="AC160" s="24"/>
      <c r="AD160" s="11"/>
      <c r="AE160" s="5"/>
      <c r="AF160" s="235">
        <f t="shared" si="7"/>
        <v>1</v>
      </c>
      <c r="AG160" s="11"/>
      <c r="AH160" s="25">
        <f t="shared" si="8"/>
        <v>240000000</v>
      </c>
      <c r="AI160" s="26"/>
      <c r="AJ160" s="27"/>
      <c r="AK160" s="11"/>
    </row>
    <row r="161" spans="1:37" ht="53.25" customHeight="1">
      <c r="A161" s="17"/>
      <c r="B161" s="18"/>
      <c r="C161" s="17"/>
      <c r="D161" s="19"/>
      <c r="E161" s="18"/>
      <c r="F161" s="18"/>
      <c r="G161" s="12"/>
      <c r="H161" s="12"/>
      <c r="I161" s="20"/>
      <c r="J161" s="12"/>
      <c r="K161" s="13"/>
      <c r="L161" s="21" t="s">
        <v>588</v>
      </c>
      <c r="M161" s="22"/>
      <c r="N161" s="231" t="s">
        <v>586</v>
      </c>
      <c r="O161" s="23"/>
      <c r="P161" s="23"/>
      <c r="Q161" s="10"/>
      <c r="R161" s="11"/>
      <c r="S161" s="6"/>
      <c r="T161" s="10">
        <v>1</v>
      </c>
      <c r="U161" s="11" t="s">
        <v>589</v>
      </c>
      <c r="V161" s="6">
        <v>125000000</v>
      </c>
      <c r="W161" s="301"/>
      <c r="X161" s="11"/>
      <c r="Y161" s="306"/>
      <c r="Z161" s="24"/>
      <c r="AA161" s="11"/>
      <c r="AB161" s="5"/>
      <c r="AC161" s="24"/>
      <c r="AD161" s="11"/>
      <c r="AE161" s="5"/>
      <c r="AF161" s="235"/>
      <c r="AG161" s="11"/>
      <c r="AH161" s="25"/>
      <c r="AI161" s="26"/>
      <c r="AJ161" s="27"/>
      <c r="AK161" s="11"/>
    </row>
    <row r="162" spans="1:37" ht="45" customHeight="1">
      <c r="A162" s="17"/>
      <c r="B162" s="18"/>
      <c r="C162" s="17"/>
      <c r="D162" s="19"/>
      <c r="E162" s="18"/>
      <c r="F162" s="18"/>
      <c r="G162" s="12"/>
      <c r="H162" s="12"/>
      <c r="I162" s="20"/>
      <c r="J162" s="12"/>
      <c r="K162" s="13"/>
      <c r="L162" s="21" t="s">
        <v>590</v>
      </c>
      <c r="M162" s="22"/>
      <c r="N162" s="11" t="s">
        <v>591</v>
      </c>
      <c r="O162" s="24"/>
      <c r="P162" s="11"/>
      <c r="Q162" s="44"/>
      <c r="R162" s="11"/>
      <c r="S162" s="11"/>
      <c r="T162" s="10">
        <v>1</v>
      </c>
      <c r="U162" s="11" t="s">
        <v>33</v>
      </c>
      <c r="V162" s="6">
        <v>75000000</v>
      </c>
      <c r="W162" s="301"/>
      <c r="X162" s="11"/>
      <c r="Y162" s="306"/>
      <c r="Z162" s="24"/>
      <c r="AA162" s="11"/>
      <c r="AB162" s="5"/>
      <c r="AC162" s="24"/>
      <c r="AD162" s="11"/>
      <c r="AE162" s="5"/>
      <c r="AF162" s="235"/>
      <c r="AG162" s="11"/>
      <c r="AH162" s="25"/>
      <c r="AI162" s="26"/>
      <c r="AJ162" s="27"/>
      <c r="AK162" s="11"/>
    </row>
    <row r="163" spans="1:37" ht="30" customHeight="1">
      <c r="A163" s="17"/>
      <c r="B163" s="18"/>
      <c r="C163" s="17"/>
      <c r="D163" s="19"/>
      <c r="E163" s="18"/>
      <c r="F163" s="18"/>
      <c r="G163" s="12"/>
      <c r="H163" s="12"/>
      <c r="I163" s="20"/>
      <c r="J163" s="20"/>
      <c r="K163" s="13"/>
      <c r="L163" s="21"/>
      <c r="M163" s="22"/>
      <c r="N163" s="11"/>
      <c r="O163" s="24"/>
      <c r="P163" s="11"/>
      <c r="Q163" s="44"/>
      <c r="R163" s="11"/>
      <c r="S163" s="11"/>
      <c r="T163" s="10">
        <v>1</v>
      </c>
      <c r="U163" s="11" t="s">
        <v>592</v>
      </c>
      <c r="V163" s="11"/>
      <c r="W163" s="301"/>
      <c r="X163" s="11"/>
      <c r="Y163" s="306"/>
      <c r="Z163" s="10"/>
      <c r="AA163" s="11"/>
      <c r="AB163" s="6"/>
      <c r="AC163" s="10"/>
      <c r="AD163" s="11"/>
      <c r="AE163" s="6"/>
      <c r="AF163" s="235"/>
      <c r="AG163" s="11"/>
      <c r="AH163" s="236"/>
      <c r="AI163" s="26"/>
      <c r="AJ163" s="29"/>
      <c r="AK163" s="30"/>
    </row>
    <row r="164" spans="1:37" ht="51.75">
      <c r="A164" s="17"/>
      <c r="B164" s="18"/>
      <c r="C164" s="17"/>
      <c r="D164" s="19"/>
      <c r="E164" s="18"/>
      <c r="F164" s="18"/>
      <c r="G164" s="12"/>
      <c r="H164" s="12"/>
      <c r="I164" s="12"/>
      <c r="J164" s="12"/>
      <c r="K164" s="13"/>
      <c r="L164" s="21" t="s">
        <v>743</v>
      </c>
      <c r="M164" s="22"/>
      <c r="N164" s="11" t="s">
        <v>619</v>
      </c>
      <c r="O164" s="24"/>
      <c r="P164" s="11"/>
      <c r="Q164" s="44"/>
      <c r="R164" s="11"/>
      <c r="S164" s="44"/>
      <c r="T164" s="10"/>
      <c r="U164" s="11"/>
      <c r="V164" s="44"/>
      <c r="W164" s="301">
        <v>1</v>
      </c>
      <c r="X164" s="11" t="s">
        <v>33</v>
      </c>
      <c r="Y164" s="306">
        <v>145000000</v>
      </c>
      <c r="Z164" s="10"/>
      <c r="AA164" s="11"/>
      <c r="AB164" s="6"/>
      <c r="AC164" s="10"/>
      <c r="AD164" s="11"/>
      <c r="AE164" s="6"/>
      <c r="AF164" s="301">
        <v>1</v>
      </c>
      <c r="AG164" s="11" t="s">
        <v>33</v>
      </c>
      <c r="AH164" s="25">
        <f aca="true" t="shared" si="9" ref="AH164:AH170">S164+V164+Y164+AB164+AE164</f>
        <v>145000000</v>
      </c>
      <c r="AI164" s="26"/>
      <c r="AJ164" s="29"/>
      <c r="AK164" s="30"/>
    </row>
    <row r="165" spans="1:37" ht="25.5">
      <c r="A165" s="17"/>
      <c r="B165" s="18"/>
      <c r="C165" s="17"/>
      <c r="D165" s="19"/>
      <c r="E165" s="18"/>
      <c r="F165" s="18"/>
      <c r="G165" s="12"/>
      <c r="H165" s="12"/>
      <c r="I165" s="12"/>
      <c r="J165" s="12"/>
      <c r="K165" s="13"/>
      <c r="L165" s="21" t="s">
        <v>620</v>
      </c>
      <c r="M165" s="22"/>
      <c r="N165" s="11" t="s">
        <v>744</v>
      </c>
      <c r="O165" s="24"/>
      <c r="P165" s="11"/>
      <c r="Q165" s="44"/>
      <c r="R165" s="11"/>
      <c r="S165" s="44"/>
      <c r="T165" s="10"/>
      <c r="U165" s="11"/>
      <c r="V165" s="44"/>
      <c r="W165" s="301">
        <v>1</v>
      </c>
      <c r="X165" s="11" t="s">
        <v>33</v>
      </c>
      <c r="Y165" s="306">
        <v>122270000</v>
      </c>
      <c r="Z165" s="10"/>
      <c r="AA165" s="11"/>
      <c r="AB165" s="6"/>
      <c r="AC165" s="10"/>
      <c r="AD165" s="11"/>
      <c r="AE165" s="6"/>
      <c r="AF165" s="301">
        <v>1</v>
      </c>
      <c r="AG165" s="11" t="s">
        <v>33</v>
      </c>
      <c r="AH165" s="25">
        <f t="shared" si="9"/>
        <v>122270000</v>
      </c>
      <c r="AI165" s="26"/>
      <c r="AJ165" s="29"/>
      <c r="AK165" s="30"/>
    </row>
    <row r="166" spans="1:37" ht="30" customHeight="1">
      <c r="A166" s="17"/>
      <c r="B166" s="18"/>
      <c r="C166" s="17"/>
      <c r="D166" s="19"/>
      <c r="E166" s="18"/>
      <c r="F166" s="18"/>
      <c r="G166" s="915"/>
      <c r="H166" s="915"/>
      <c r="I166" s="915"/>
      <c r="J166" s="915"/>
      <c r="K166" s="915"/>
      <c r="L166" s="915" t="s">
        <v>621</v>
      </c>
      <c r="M166" s="22"/>
      <c r="N166" s="915" t="s">
        <v>619</v>
      </c>
      <c r="O166" s="24"/>
      <c r="P166" s="11"/>
      <c r="Q166" s="44"/>
      <c r="R166" s="11"/>
      <c r="S166" s="44"/>
      <c r="T166" s="10"/>
      <c r="U166" s="11"/>
      <c r="V166" s="44"/>
      <c r="W166" s="301">
        <v>1</v>
      </c>
      <c r="X166" s="11" t="s">
        <v>33</v>
      </c>
      <c r="Y166" s="895">
        <v>136406000</v>
      </c>
      <c r="Z166" s="10"/>
      <c r="AA166" s="11"/>
      <c r="AB166" s="6"/>
      <c r="AC166" s="10"/>
      <c r="AD166" s="11"/>
      <c r="AE166" s="6"/>
      <c r="AF166" s="301">
        <v>1</v>
      </c>
      <c r="AG166" s="11" t="s">
        <v>33</v>
      </c>
      <c r="AH166" s="879">
        <f t="shared" si="9"/>
        <v>136406000</v>
      </c>
      <c r="AI166" s="26"/>
      <c r="AJ166" s="29"/>
      <c r="AK166" s="30"/>
    </row>
    <row r="167" spans="1:37" ht="30" customHeight="1">
      <c r="A167" s="17"/>
      <c r="B167" s="18"/>
      <c r="C167" s="17"/>
      <c r="D167" s="19"/>
      <c r="E167" s="18"/>
      <c r="F167" s="18"/>
      <c r="G167" s="917"/>
      <c r="H167" s="917"/>
      <c r="I167" s="917"/>
      <c r="J167" s="917"/>
      <c r="K167" s="917"/>
      <c r="L167" s="917"/>
      <c r="M167" s="22"/>
      <c r="N167" s="917"/>
      <c r="O167" s="24"/>
      <c r="P167" s="11"/>
      <c r="Q167" s="44"/>
      <c r="R167" s="11"/>
      <c r="S167" s="44"/>
      <c r="T167" s="10"/>
      <c r="U167" s="11"/>
      <c r="V167" s="44"/>
      <c r="W167" s="301">
        <v>1</v>
      </c>
      <c r="X167" s="11" t="s">
        <v>622</v>
      </c>
      <c r="Y167" s="896"/>
      <c r="Z167" s="10"/>
      <c r="AA167" s="11"/>
      <c r="AB167" s="6"/>
      <c r="AC167" s="10"/>
      <c r="AD167" s="11"/>
      <c r="AE167" s="6"/>
      <c r="AF167" s="301">
        <v>1</v>
      </c>
      <c r="AG167" s="11" t="s">
        <v>622</v>
      </c>
      <c r="AH167" s="902"/>
      <c r="AI167" s="26"/>
      <c r="AJ167" s="29"/>
      <c r="AK167" s="30"/>
    </row>
    <row r="168" spans="1:37" ht="30" customHeight="1">
      <c r="A168" s="17"/>
      <c r="B168" s="18"/>
      <c r="C168" s="17"/>
      <c r="D168" s="19"/>
      <c r="E168" s="18"/>
      <c r="F168" s="18"/>
      <c r="G168" s="12"/>
      <c r="H168" s="12"/>
      <c r="I168" s="12"/>
      <c r="J168" s="12"/>
      <c r="K168" s="13"/>
      <c r="L168" s="21" t="s">
        <v>623</v>
      </c>
      <c r="M168" s="22"/>
      <c r="N168" s="11" t="s">
        <v>652</v>
      </c>
      <c r="O168" s="24"/>
      <c r="P168" s="11"/>
      <c r="Q168" s="44"/>
      <c r="R168" s="11"/>
      <c r="S168" s="44"/>
      <c r="T168" s="10"/>
      <c r="U168" s="11"/>
      <c r="V168" s="44"/>
      <c r="W168" s="301">
        <v>1</v>
      </c>
      <c r="X168" s="11" t="s">
        <v>33</v>
      </c>
      <c r="Y168" s="306">
        <v>306112000</v>
      </c>
      <c r="Z168" s="10"/>
      <c r="AA168" s="11"/>
      <c r="AB168" s="6"/>
      <c r="AC168" s="10"/>
      <c r="AD168" s="11"/>
      <c r="AE168" s="6"/>
      <c r="AF168" s="301">
        <v>1</v>
      </c>
      <c r="AG168" s="11" t="s">
        <v>33</v>
      </c>
      <c r="AH168" s="25">
        <f t="shared" si="9"/>
        <v>306112000</v>
      </c>
      <c r="AI168" s="26"/>
      <c r="AJ168" s="29"/>
      <c r="AK168" s="30"/>
    </row>
    <row r="169" spans="1:37" ht="39">
      <c r="A169" s="17"/>
      <c r="B169" s="18"/>
      <c r="C169" s="17"/>
      <c r="D169" s="19"/>
      <c r="E169" s="18"/>
      <c r="F169" s="18"/>
      <c r="G169" s="12"/>
      <c r="H169" s="12"/>
      <c r="I169" s="12"/>
      <c r="J169" s="12"/>
      <c r="K169" s="13"/>
      <c r="L169" s="21" t="s">
        <v>624</v>
      </c>
      <c r="M169" s="22"/>
      <c r="N169" s="11" t="s">
        <v>582</v>
      </c>
      <c r="O169" s="24"/>
      <c r="P169" s="11"/>
      <c r="Q169" s="44"/>
      <c r="R169" s="11"/>
      <c r="S169" s="44"/>
      <c r="T169" s="10"/>
      <c r="U169" s="11"/>
      <c r="V169" s="44"/>
      <c r="W169" s="301">
        <v>1</v>
      </c>
      <c r="X169" s="11" t="s">
        <v>625</v>
      </c>
      <c r="Y169" s="306">
        <v>3228773000</v>
      </c>
      <c r="Z169" s="10"/>
      <c r="AA169" s="11"/>
      <c r="AB169" s="6"/>
      <c r="AC169" s="10"/>
      <c r="AD169" s="11"/>
      <c r="AE169" s="6"/>
      <c r="AF169" s="301">
        <v>1</v>
      </c>
      <c r="AG169" s="11" t="s">
        <v>625</v>
      </c>
      <c r="AH169" s="25">
        <f t="shared" si="9"/>
        <v>3228773000</v>
      </c>
      <c r="AI169" s="26"/>
      <c r="AJ169" s="29"/>
      <c r="AK169" s="30"/>
    </row>
    <row r="170" spans="1:37" ht="25.5">
      <c r="A170" s="17"/>
      <c r="B170" s="18"/>
      <c r="C170" s="17"/>
      <c r="D170" s="19"/>
      <c r="E170" s="18"/>
      <c r="F170" s="18"/>
      <c r="G170" s="12"/>
      <c r="H170" s="12"/>
      <c r="I170" s="12"/>
      <c r="J170" s="12"/>
      <c r="K170" s="13"/>
      <c r="L170" s="21" t="s">
        <v>626</v>
      </c>
      <c r="M170" s="22"/>
      <c r="N170" s="11" t="s">
        <v>627</v>
      </c>
      <c r="O170" s="24"/>
      <c r="P170" s="11"/>
      <c r="Q170" s="44"/>
      <c r="R170" s="11"/>
      <c r="S170" s="44"/>
      <c r="T170" s="10"/>
      <c r="U170" s="11"/>
      <c r="V170" s="44"/>
      <c r="W170" s="301">
        <v>1</v>
      </c>
      <c r="X170" s="11" t="s">
        <v>33</v>
      </c>
      <c r="Y170" s="306">
        <v>6738909000</v>
      </c>
      <c r="Z170" s="24"/>
      <c r="AA170" s="11"/>
      <c r="AB170" s="6"/>
      <c r="AC170" s="10"/>
      <c r="AD170" s="11"/>
      <c r="AE170" s="6"/>
      <c r="AF170" s="301">
        <v>1</v>
      </c>
      <c r="AG170" s="11" t="s">
        <v>33</v>
      </c>
      <c r="AH170" s="25">
        <f t="shared" si="9"/>
        <v>6738909000</v>
      </c>
      <c r="AI170" s="26"/>
      <c r="AJ170" s="29"/>
      <c r="AK170" s="30"/>
    </row>
    <row r="171" spans="1:37" ht="30" customHeight="1">
      <c r="A171" s="17"/>
      <c r="B171" s="18"/>
      <c r="C171" s="17"/>
      <c r="D171" s="19"/>
      <c r="E171" s="18"/>
      <c r="F171" s="18"/>
      <c r="G171" s="12"/>
      <c r="H171" s="12"/>
      <c r="I171" s="20"/>
      <c r="J171" s="20"/>
      <c r="K171" s="13"/>
      <c r="L171" s="21"/>
      <c r="M171" s="22"/>
      <c r="N171" s="11"/>
      <c r="O171" s="24"/>
      <c r="P171" s="11"/>
      <c r="Q171" s="44"/>
      <c r="R171" s="11"/>
      <c r="S171" s="44"/>
      <c r="T171" s="10"/>
      <c r="U171" s="11"/>
      <c r="V171" s="44"/>
      <c r="W171" s="301"/>
      <c r="X171" s="11"/>
      <c r="Y171" s="306"/>
      <c r="Z171" s="10"/>
      <c r="AA171" s="11"/>
      <c r="AB171" s="6"/>
      <c r="AC171" s="10"/>
      <c r="AD171" s="11"/>
      <c r="AE171" s="6"/>
      <c r="AF171" s="235"/>
      <c r="AG171" s="11"/>
      <c r="AH171" s="236"/>
      <c r="AI171" s="26"/>
      <c r="AJ171" s="29"/>
      <c r="AK171" s="30"/>
    </row>
    <row r="172" spans="1:39" ht="24" customHeight="1">
      <c r="A172" s="17"/>
      <c r="B172" s="18"/>
      <c r="C172" s="17"/>
      <c r="D172" s="19"/>
      <c r="E172" s="270" t="s">
        <v>3</v>
      </c>
      <c r="F172" s="806" t="s">
        <v>342</v>
      </c>
      <c r="G172" s="20">
        <v>1</v>
      </c>
      <c r="H172" s="20" t="s">
        <v>46</v>
      </c>
      <c r="I172" s="317" t="s">
        <v>11</v>
      </c>
      <c r="J172" s="20" t="s">
        <v>30</v>
      </c>
      <c r="K172" s="227"/>
      <c r="L172" s="245" t="s">
        <v>400</v>
      </c>
      <c r="M172" s="246" t="s">
        <v>3</v>
      </c>
      <c r="N172" s="272" t="s">
        <v>966</v>
      </c>
      <c r="O172" s="10">
        <v>2</v>
      </c>
      <c r="P172" s="11" t="s">
        <v>502</v>
      </c>
      <c r="Q172" s="248">
        <v>2</v>
      </c>
      <c r="R172" s="11" t="s">
        <v>502</v>
      </c>
      <c r="S172" s="229">
        <f>SUM(S175:S180)</f>
        <v>98000000</v>
      </c>
      <c r="T172" s="248">
        <v>2</v>
      </c>
      <c r="U172" s="11" t="s">
        <v>502</v>
      </c>
      <c r="V172" s="229">
        <f>SUM(V175:V180)</f>
        <v>124075000</v>
      </c>
      <c r="W172" s="254">
        <v>1</v>
      </c>
      <c r="X172" s="142" t="s">
        <v>502</v>
      </c>
      <c r="Y172" s="232">
        <f>SUM(Y175:Y180)</f>
        <v>500890000</v>
      </c>
      <c r="Z172" s="248"/>
      <c r="AA172" s="142"/>
      <c r="AB172" s="229"/>
      <c r="AC172" s="248"/>
      <c r="AD172" s="142"/>
      <c r="AE172" s="229"/>
      <c r="AF172" s="254">
        <f>Q172+T172+W172</f>
        <v>5</v>
      </c>
      <c r="AG172" s="142" t="s">
        <v>502</v>
      </c>
      <c r="AH172" s="318">
        <f>S172+V172+Y172+AB172+AE172</f>
        <v>722965000</v>
      </c>
      <c r="AI172" s="36" t="s">
        <v>166</v>
      </c>
      <c r="AJ172" s="29"/>
      <c r="AK172" s="30"/>
      <c r="AM172" s="37">
        <f>S172+V172+Y172+AB172+AE172</f>
        <v>722965000</v>
      </c>
    </row>
    <row r="173" spans="1:37" ht="24" customHeight="1">
      <c r="A173" s="17"/>
      <c r="B173" s="18"/>
      <c r="C173" s="17"/>
      <c r="D173" s="19"/>
      <c r="E173" s="270"/>
      <c r="F173" s="44" t="s">
        <v>1022</v>
      </c>
      <c r="G173" s="20"/>
      <c r="H173" s="20"/>
      <c r="I173" s="317"/>
      <c r="J173" s="20"/>
      <c r="K173" s="227"/>
      <c r="L173" s="245" t="s">
        <v>519</v>
      </c>
      <c r="M173" s="228"/>
      <c r="N173" s="319" t="s">
        <v>343</v>
      </c>
      <c r="O173" s="10"/>
      <c r="P173" s="11"/>
      <c r="Q173" s="10"/>
      <c r="R173" s="11"/>
      <c r="S173" s="256"/>
      <c r="T173" s="10"/>
      <c r="U173" s="11"/>
      <c r="V173" s="256"/>
      <c r="W173" s="230"/>
      <c r="X173" s="11"/>
      <c r="Y173" s="320"/>
      <c r="Z173" s="10"/>
      <c r="AA173" s="11"/>
      <c r="AB173" s="256"/>
      <c r="AC173" s="10"/>
      <c r="AD173" s="11"/>
      <c r="AE173" s="256"/>
      <c r="AF173" s="235"/>
      <c r="AG173" s="11"/>
      <c r="AH173" s="25"/>
      <c r="AI173" s="26"/>
      <c r="AJ173" s="29"/>
      <c r="AK173" s="30"/>
    </row>
    <row r="174" spans="1:37" ht="15" customHeight="1">
      <c r="A174" s="17"/>
      <c r="B174" s="18"/>
      <c r="C174" s="17"/>
      <c r="D174" s="19"/>
      <c r="E174" s="270"/>
      <c r="F174" s="319"/>
      <c r="G174" s="20"/>
      <c r="H174" s="20"/>
      <c r="I174" s="317"/>
      <c r="J174" s="20"/>
      <c r="K174" s="227"/>
      <c r="L174" s="245"/>
      <c r="M174" s="228"/>
      <c r="N174" s="44"/>
      <c r="O174" s="10"/>
      <c r="P174" s="11"/>
      <c r="Q174" s="10"/>
      <c r="R174" s="11"/>
      <c r="S174" s="256"/>
      <c r="T174" s="10"/>
      <c r="U174" s="11"/>
      <c r="V174" s="256"/>
      <c r="W174" s="230"/>
      <c r="X174" s="11"/>
      <c r="Y174" s="320"/>
      <c r="Z174" s="10"/>
      <c r="AA174" s="11"/>
      <c r="AB174" s="256"/>
      <c r="AC174" s="10"/>
      <c r="AD174" s="11"/>
      <c r="AE174" s="256"/>
      <c r="AF174" s="235"/>
      <c r="AG174" s="11"/>
      <c r="AH174" s="25"/>
      <c r="AI174" s="26"/>
      <c r="AJ174" s="29"/>
      <c r="AK174" s="30"/>
    </row>
    <row r="175" spans="1:37" s="52" customFormat="1" ht="46.5" customHeight="1">
      <c r="A175" s="280"/>
      <c r="B175" s="281"/>
      <c r="C175" s="280"/>
      <c r="D175" s="282"/>
      <c r="E175" s="281"/>
      <c r="F175" s="625"/>
      <c r="G175" s="986"/>
      <c r="H175" s="986"/>
      <c r="I175" s="986"/>
      <c r="J175" s="986" t="s">
        <v>30</v>
      </c>
      <c r="K175" s="986" t="s">
        <v>13</v>
      </c>
      <c r="L175" s="986" t="s">
        <v>271</v>
      </c>
      <c r="M175" s="928"/>
      <c r="N175" s="930" t="s">
        <v>749</v>
      </c>
      <c r="O175" s="230"/>
      <c r="P175" s="231" t="s">
        <v>272</v>
      </c>
      <c r="Q175" s="230">
        <v>165</v>
      </c>
      <c r="R175" s="231" t="s">
        <v>273</v>
      </c>
      <c r="S175" s="895">
        <v>68000000</v>
      </c>
      <c r="T175" s="230"/>
      <c r="U175" s="231" t="s">
        <v>273</v>
      </c>
      <c r="V175" s="895">
        <v>65450000</v>
      </c>
      <c r="W175" s="230">
        <v>245</v>
      </c>
      <c r="X175" s="231" t="s">
        <v>781</v>
      </c>
      <c r="Y175" s="895">
        <v>460015000</v>
      </c>
      <c r="Z175" s="230"/>
      <c r="AA175" s="231"/>
      <c r="AB175" s="895"/>
      <c r="AC175" s="230"/>
      <c r="AD175" s="231"/>
      <c r="AE175" s="889"/>
      <c r="AF175" s="235">
        <f>Q175+T175+W175+Z175+AC175</f>
        <v>410</v>
      </c>
      <c r="AG175" s="231" t="s">
        <v>781</v>
      </c>
      <c r="AH175" s="879">
        <f>S175+V175+Y175+AB175+AE175</f>
        <v>593465000</v>
      </c>
      <c r="AI175" s="284"/>
      <c r="AJ175" s="286"/>
      <c r="AK175" s="231"/>
    </row>
    <row r="176" spans="1:37" s="52" customFormat="1" ht="44.25" customHeight="1">
      <c r="A176" s="280"/>
      <c r="B176" s="281"/>
      <c r="C176" s="280"/>
      <c r="D176" s="282"/>
      <c r="E176" s="281"/>
      <c r="F176" s="284"/>
      <c r="G176" s="987"/>
      <c r="H176" s="987"/>
      <c r="I176" s="987"/>
      <c r="J176" s="987"/>
      <c r="K176" s="987"/>
      <c r="L176" s="987"/>
      <c r="M176" s="989"/>
      <c r="N176" s="950"/>
      <c r="O176" s="230">
        <v>165</v>
      </c>
      <c r="P176" s="231" t="s">
        <v>274</v>
      </c>
      <c r="Q176" s="230">
        <v>165</v>
      </c>
      <c r="R176" s="231" t="s">
        <v>273</v>
      </c>
      <c r="S176" s="920"/>
      <c r="T176" s="230"/>
      <c r="U176" s="231" t="s">
        <v>273</v>
      </c>
      <c r="V176" s="920"/>
      <c r="W176" s="230">
        <v>245</v>
      </c>
      <c r="X176" s="231" t="s">
        <v>782</v>
      </c>
      <c r="Y176" s="920"/>
      <c r="Z176" s="230"/>
      <c r="AA176" s="231"/>
      <c r="AB176" s="920"/>
      <c r="AC176" s="230"/>
      <c r="AD176" s="231"/>
      <c r="AE176" s="890"/>
      <c r="AF176" s="235">
        <f>Q176+T176+W176+Z176+AC176</f>
        <v>410</v>
      </c>
      <c r="AG176" s="231" t="s">
        <v>782</v>
      </c>
      <c r="AH176" s="880"/>
      <c r="AI176" s="292"/>
      <c r="AJ176" s="286"/>
      <c r="AK176" s="287"/>
    </row>
    <row r="177" spans="1:37" s="52" customFormat="1" ht="51.75" customHeight="1">
      <c r="A177" s="280"/>
      <c r="B177" s="281"/>
      <c r="C177" s="280"/>
      <c r="D177" s="282"/>
      <c r="E177" s="281"/>
      <c r="F177" s="284"/>
      <c r="G177" s="987"/>
      <c r="H177" s="987"/>
      <c r="I177" s="987"/>
      <c r="J177" s="987"/>
      <c r="K177" s="987"/>
      <c r="L177" s="987"/>
      <c r="M177" s="989"/>
      <c r="N177" s="950"/>
      <c r="O177" s="230"/>
      <c r="P177" s="231" t="s">
        <v>275</v>
      </c>
      <c r="Q177" s="230"/>
      <c r="R177" s="231" t="s">
        <v>273</v>
      </c>
      <c r="S177" s="920"/>
      <c r="T177" s="230"/>
      <c r="V177" s="920"/>
      <c r="W177" s="230">
        <v>245</v>
      </c>
      <c r="X177" s="231" t="s">
        <v>783</v>
      </c>
      <c r="Y177" s="920"/>
      <c r="Z177" s="230"/>
      <c r="AA177" s="231"/>
      <c r="AB177" s="920"/>
      <c r="AC177" s="230"/>
      <c r="AD177" s="231"/>
      <c r="AE177" s="900"/>
      <c r="AF177" s="235">
        <f>Q177+T177+W177+Z177+AC177</f>
        <v>245</v>
      </c>
      <c r="AG177" s="231" t="s">
        <v>783</v>
      </c>
      <c r="AH177" s="880"/>
      <c r="AI177" s="292"/>
      <c r="AJ177" s="286"/>
      <c r="AK177" s="287"/>
    </row>
    <row r="178" spans="1:37" s="52" customFormat="1" ht="45" customHeight="1">
      <c r="A178" s="280"/>
      <c r="B178" s="281"/>
      <c r="C178" s="280"/>
      <c r="D178" s="282"/>
      <c r="E178" s="281"/>
      <c r="F178" s="284"/>
      <c r="G178" s="987"/>
      <c r="H178" s="987"/>
      <c r="I178" s="987"/>
      <c r="J178" s="987"/>
      <c r="K178" s="987"/>
      <c r="L178" s="987"/>
      <c r="M178" s="989"/>
      <c r="N178" s="950"/>
      <c r="O178" s="230"/>
      <c r="P178" s="231"/>
      <c r="Q178" s="230"/>
      <c r="R178" s="231"/>
      <c r="S178" s="920"/>
      <c r="T178" s="230">
        <v>215</v>
      </c>
      <c r="U178" s="231" t="s">
        <v>273</v>
      </c>
      <c r="V178" s="920"/>
      <c r="W178" s="230">
        <v>245</v>
      </c>
      <c r="X178" s="231" t="s">
        <v>784</v>
      </c>
      <c r="Y178" s="920"/>
      <c r="Z178" s="230"/>
      <c r="AA178" s="231"/>
      <c r="AB178" s="920"/>
      <c r="AC178" s="230"/>
      <c r="AD178" s="231"/>
      <c r="AE178" s="182"/>
      <c r="AF178" s="235">
        <f>Q178+T178+W178+Z178+AC178</f>
        <v>460</v>
      </c>
      <c r="AG178" s="231" t="s">
        <v>784</v>
      </c>
      <c r="AH178" s="880"/>
      <c r="AI178" s="292"/>
      <c r="AJ178" s="286"/>
      <c r="AK178" s="287"/>
    </row>
    <row r="179" spans="1:37" s="52" customFormat="1" ht="50.25" customHeight="1">
      <c r="A179" s="280"/>
      <c r="B179" s="281"/>
      <c r="C179" s="280"/>
      <c r="D179" s="282"/>
      <c r="E179" s="281"/>
      <c r="F179" s="284"/>
      <c r="G179" s="988"/>
      <c r="H179" s="988"/>
      <c r="I179" s="988"/>
      <c r="J179" s="988"/>
      <c r="K179" s="988"/>
      <c r="L179" s="988"/>
      <c r="M179" s="929"/>
      <c r="N179" s="931"/>
      <c r="O179" s="230"/>
      <c r="P179" s="231"/>
      <c r="Q179" s="230"/>
      <c r="R179" s="231"/>
      <c r="S179" s="896"/>
      <c r="V179" s="896"/>
      <c r="W179" s="230">
        <v>245</v>
      </c>
      <c r="X179" s="231" t="s">
        <v>785</v>
      </c>
      <c r="Y179" s="896"/>
      <c r="Z179" s="230"/>
      <c r="AA179" s="231"/>
      <c r="AB179" s="896"/>
      <c r="AC179" s="230"/>
      <c r="AD179" s="231"/>
      <c r="AE179" s="182"/>
      <c r="AF179" s="235">
        <f>Q179+T179+W179+Z179+AC179</f>
        <v>245</v>
      </c>
      <c r="AG179" s="231" t="s">
        <v>785</v>
      </c>
      <c r="AH179" s="902"/>
      <c r="AI179" s="292"/>
      <c r="AJ179" s="286"/>
      <c r="AK179" s="287"/>
    </row>
    <row r="180" spans="1:37" ht="63" customHeight="1">
      <c r="A180" s="17"/>
      <c r="B180" s="18"/>
      <c r="C180" s="17"/>
      <c r="D180" s="19"/>
      <c r="E180" s="18"/>
      <c r="F180" s="18"/>
      <c r="G180" s="12"/>
      <c r="H180" s="905"/>
      <c r="I180" s="905"/>
      <c r="J180" s="912" t="s">
        <v>30</v>
      </c>
      <c r="K180" s="912" t="s">
        <v>15</v>
      </c>
      <c r="L180" s="915" t="s">
        <v>60</v>
      </c>
      <c r="M180" s="34"/>
      <c r="N180" s="903" t="s">
        <v>747</v>
      </c>
      <c r="O180" s="10">
        <v>10</v>
      </c>
      <c r="P180" s="11" t="s">
        <v>276</v>
      </c>
      <c r="Q180" s="10">
        <v>10</v>
      </c>
      <c r="R180" s="11" t="s">
        <v>82</v>
      </c>
      <c r="S180" s="886">
        <v>30000000</v>
      </c>
      <c r="T180" s="10">
        <v>32</v>
      </c>
      <c r="U180" s="11" t="s">
        <v>593</v>
      </c>
      <c r="V180" s="886">
        <v>58625000</v>
      </c>
      <c r="W180" s="230">
        <v>50</v>
      </c>
      <c r="X180" s="11" t="s">
        <v>748</v>
      </c>
      <c r="Y180" s="895">
        <v>40875000</v>
      </c>
      <c r="Z180" s="10"/>
      <c r="AA180" s="11"/>
      <c r="AB180" s="886"/>
      <c r="AC180" s="10"/>
      <c r="AD180" s="11"/>
      <c r="AE180" s="886"/>
      <c r="AF180" s="230">
        <v>50</v>
      </c>
      <c r="AG180" s="11" t="s">
        <v>748</v>
      </c>
      <c r="AH180" s="879">
        <f>Y180+V180+S180</f>
        <v>129500000</v>
      </c>
      <c r="AI180" s="26"/>
      <c r="AJ180" s="29"/>
      <c r="AK180" s="30"/>
    </row>
    <row r="181" spans="1:37" ht="39">
      <c r="A181" s="17"/>
      <c r="B181" s="18"/>
      <c r="C181" s="17"/>
      <c r="D181" s="19"/>
      <c r="E181" s="18"/>
      <c r="F181" s="18"/>
      <c r="G181" s="12"/>
      <c r="H181" s="906"/>
      <c r="I181" s="906"/>
      <c r="J181" s="913"/>
      <c r="K181" s="913"/>
      <c r="L181" s="916"/>
      <c r="M181" s="33"/>
      <c r="N181" s="919"/>
      <c r="O181" s="10">
        <v>8</v>
      </c>
      <c r="P181" s="11" t="s">
        <v>277</v>
      </c>
      <c r="Q181" s="10">
        <v>10</v>
      </c>
      <c r="R181" s="11" t="s">
        <v>82</v>
      </c>
      <c r="S181" s="887"/>
      <c r="T181" s="10">
        <v>39</v>
      </c>
      <c r="U181" s="11" t="s">
        <v>273</v>
      </c>
      <c r="V181" s="887"/>
      <c r="W181" s="230"/>
      <c r="X181" s="11"/>
      <c r="Y181" s="920"/>
      <c r="Z181" s="10"/>
      <c r="AA181" s="11"/>
      <c r="AB181" s="887"/>
      <c r="AC181" s="10"/>
      <c r="AD181" s="11"/>
      <c r="AE181" s="887"/>
      <c r="AF181" s="230">
        <v>17</v>
      </c>
      <c r="AG181" s="11" t="s">
        <v>82</v>
      </c>
      <c r="AH181" s="880"/>
      <c r="AI181" s="26"/>
      <c r="AJ181" s="29"/>
      <c r="AK181" s="30"/>
    </row>
    <row r="182" spans="1:37" ht="25.5">
      <c r="A182" s="17"/>
      <c r="B182" s="18"/>
      <c r="C182" s="17"/>
      <c r="D182" s="19"/>
      <c r="E182" s="18"/>
      <c r="F182" s="18"/>
      <c r="G182" s="12"/>
      <c r="H182" s="907"/>
      <c r="I182" s="907"/>
      <c r="J182" s="914"/>
      <c r="K182" s="914"/>
      <c r="L182" s="917"/>
      <c r="M182" s="118"/>
      <c r="N182" s="904"/>
      <c r="O182" s="10">
        <v>3</v>
      </c>
      <c r="P182" s="11" t="s">
        <v>278</v>
      </c>
      <c r="Q182" s="10">
        <v>5</v>
      </c>
      <c r="R182" s="11" t="s">
        <v>82</v>
      </c>
      <c r="S182" s="887"/>
      <c r="T182" s="10"/>
      <c r="U182" s="11" t="s">
        <v>82</v>
      </c>
      <c r="V182" s="887"/>
      <c r="W182" s="230"/>
      <c r="X182" s="11"/>
      <c r="Y182" s="920"/>
      <c r="Z182" s="10"/>
      <c r="AA182" s="11"/>
      <c r="AB182" s="887"/>
      <c r="AC182" s="10"/>
      <c r="AD182" s="11"/>
      <c r="AE182" s="887"/>
      <c r="AF182" s="230"/>
      <c r="AG182" s="11" t="s">
        <v>82</v>
      </c>
      <c r="AH182" s="880"/>
      <c r="AI182" s="26"/>
      <c r="AJ182" s="29"/>
      <c r="AK182" s="30"/>
    </row>
    <row r="183" spans="1:37" ht="22.5" customHeight="1">
      <c r="A183" s="17"/>
      <c r="B183" s="18"/>
      <c r="C183" s="17"/>
      <c r="D183" s="19"/>
      <c r="E183" s="18"/>
      <c r="F183" s="18"/>
      <c r="G183" s="12"/>
      <c r="H183" s="12"/>
      <c r="I183" s="20"/>
      <c r="J183" s="20"/>
      <c r="K183" s="13"/>
      <c r="L183" s="21"/>
      <c r="M183" s="22"/>
      <c r="N183" s="11"/>
      <c r="O183" s="10"/>
      <c r="P183" s="11" t="s">
        <v>351</v>
      </c>
      <c r="Q183" s="10"/>
      <c r="R183" s="11" t="s">
        <v>141</v>
      </c>
      <c r="S183" s="888"/>
      <c r="T183" s="10">
        <v>27</v>
      </c>
      <c r="U183" s="237" t="s">
        <v>141</v>
      </c>
      <c r="V183" s="888"/>
      <c r="W183" s="230"/>
      <c r="X183" s="237"/>
      <c r="Y183" s="896"/>
      <c r="Z183" s="10"/>
      <c r="AA183" s="237"/>
      <c r="AB183" s="888"/>
      <c r="AC183" s="10"/>
      <c r="AD183" s="237"/>
      <c r="AE183" s="888"/>
      <c r="AF183" s="230">
        <v>27</v>
      </c>
      <c r="AG183" s="237" t="s">
        <v>141</v>
      </c>
      <c r="AH183" s="902"/>
      <c r="AI183" s="26"/>
      <c r="AJ183" s="29"/>
      <c r="AK183" s="30"/>
    </row>
    <row r="184" spans="1:37" ht="22.5" customHeight="1">
      <c r="A184" s="17"/>
      <c r="B184" s="18"/>
      <c r="C184" s="17"/>
      <c r="D184" s="19"/>
      <c r="E184" s="18"/>
      <c r="F184" s="18"/>
      <c r="G184" s="12"/>
      <c r="H184" s="12"/>
      <c r="I184" s="20"/>
      <c r="J184" s="20"/>
      <c r="K184" s="13"/>
      <c r="L184" s="21"/>
      <c r="M184" s="44"/>
      <c r="N184" s="11"/>
      <c r="O184" s="10"/>
      <c r="P184" s="11"/>
      <c r="Q184" s="10"/>
      <c r="R184" s="302"/>
      <c r="S184" s="6"/>
      <c r="T184" s="10"/>
      <c r="U184" s="237"/>
      <c r="V184" s="321"/>
      <c r="W184" s="230"/>
      <c r="X184" s="237"/>
      <c r="Y184" s="322"/>
      <c r="Z184" s="10"/>
      <c r="AA184" s="237"/>
      <c r="AB184" s="321"/>
      <c r="AC184" s="10"/>
      <c r="AD184" s="237"/>
      <c r="AE184" s="321"/>
      <c r="AF184" s="230"/>
      <c r="AG184" s="237"/>
      <c r="AH184" s="179"/>
      <c r="AI184" s="26"/>
      <c r="AJ184" s="29"/>
      <c r="AK184" s="30"/>
    </row>
    <row r="185" spans="1:39" ht="27.75" customHeight="1">
      <c r="A185" s="17"/>
      <c r="B185" s="18"/>
      <c r="C185" s="17"/>
      <c r="D185" s="19"/>
      <c r="E185" s="270" t="s">
        <v>3</v>
      </c>
      <c r="F185" s="807" t="s">
        <v>344</v>
      </c>
      <c r="G185" s="20">
        <v>1</v>
      </c>
      <c r="H185" s="20" t="s">
        <v>46</v>
      </c>
      <c r="I185" s="317" t="s">
        <v>11</v>
      </c>
      <c r="J185" s="227" t="s">
        <v>31</v>
      </c>
      <c r="K185" s="13"/>
      <c r="L185" s="245" t="s">
        <v>407</v>
      </c>
      <c r="M185" s="271" t="s">
        <v>3</v>
      </c>
      <c r="N185" s="323" t="s">
        <v>897</v>
      </c>
      <c r="O185" s="10">
        <v>2</v>
      </c>
      <c r="P185" s="11" t="s">
        <v>502</v>
      </c>
      <c r="Q185" s="10">
        <v>3</v>
      </c>
      <c r="R185" s="11" t="s">
        <v>502</v>
      </c>
      <c r="S185" s="229">
        <f>SUM(S190:S193)</f>
        <v>450000000</v>
      </c>
      <c r="T185" s="10">
        <v>3</v>
      </c>
      <c r="U185" s="11" t="s">
        <v>502</v>
      </c>
      <c r="V185" s="229">
        <f>SUM(V190:V193)</f>
        <v>112000000</v>
      </c>
      <c r="W185" s="10">
        <v>3</v>
      </c>
      <c r="X185" s="11" t="s">
        <v>502</v>
      </c>
      <c r="Y185" s="232">
        <f>SUM(Y190:Y193)</f>
        <v>240250000</v>
      </c>
      <c r="Z185" s="248"/>
      <c r="AA185" s="142"/>
      <c r="AB185" s="229"/>
      <c r="AC185" s="248"/>
      <c r="AD185" s="142"/>
      <c r="AE185" s="229"/>
      <c r="AF185" s="254">
        <f>Q185+T185+W185</f>
        <v>9</v>
      </c>
      <c r="AG185" s="142" t="s">
        <v>502</v>
      </c>
      <c r="AH185" s="318">
        <f>S185+V185+Y185+AB185+AE185</f>
        <v>802250000</v>
      </c>
      <c r="AI185" s="36" t="s">
        <v>166</v>
      </c>
      <c r="AJ185" s="29"/>
      <c r="AK185" s="30"/>
      <c r="AM185" s="37">
        <f>S185+V185+Y185+AB185+AE185</f>
        <v>802250000</v>
      </c>
    </row>
    <row r="186" spans="1:37" ht="21" customHeight="1">
      <c r="A186" s="17"/>
      <c r="B186" s="18"/>
      <c r="C186" s="17"/>
      <c r="D186" s="19"/>
      <c r="E186" s="270"/>
      <c r="F186" s="243" t="s">
        <v>1117</v>
      </c>
      <c r="G186" s="20"/>
      <c r="H186" s="20"/>
      <c r="I186" s="317"/>
      <c r="J186" s="227"/>
      <c r="K186" s="13"/>
      <c r="L186" s="245" t="s">
        <v>408</v>
      </c>
      <c r="M186" s="271"/>
      <c r="N186" s="247" t="s">
        <v>898</v>
      </c>
      <c r="O186" s="10"/>
      <c r="P186" s="11"/>
      <c r="Q186" s="10"/>
      <c r="R186" s="11"/>
      <c r="S186" s="229"/>
      <c r="T186" s="10"/>
      <c r="U186" s="11"/>
      <c r="V186" s="229"/>
      <c r="W186" s="230"/>
      <c r="X186" s="11"/>
      <c r="Y186" s="232"/>
      <c r="Z186" s="10"/>
      <c r="AA186" s="11"/>
      <c r="AB186" s="229"/>
      <c r="AC186" s="10"/>
      <c r="AD186" s="11"/>
      <c r="AE186" s="229"/>
      <c r="AF186" s="235"/>
      <c r="AG186" s="11"/>
      <c r="AH186" s="25"/>
      <c r="AI186" s="36"/>
      <c r="AJ186" s="29"/>
      <c r="AK186" s="30"/>
    </row>
    <row r="187" spans="1:37" ht="21" customHeight="1">
      <c r="A187" s="17"/>
      <c r="B187" s="18"/>
      <c r="C187" s="17"/>
      <c r="D187" s="19"/>
      <c r="E187" s="270"/>
      <c r="F187" s="243" t="s">
        <v>1118</v>
      </c>
      <c r="G187" s="20"/>
      <c r="H187" s="20"/>
      <c r="I187" s="317"/>
      <c r="J187" s="227"/>
      <c r="K187" s="13"/>
      <c r="L187" s="245"/>
      <c r="M187" s="271"/>
      <c r="N187" s="247" t="s">
        <v>680</v>
      </c>
      <c r="O187" s="10"/>
      <c r="P187" s="11"/>
      <c r="Q187" s="10"/>
      <c r="R187" s="11"/>
      <c r="S187" s="229"/>
      <c r="T187" s="10"/>
      <c r="U187" s="11"/>
      <c r="V187" s="229"/>
      <c r="W187" s="230"/>
      <c r="X187" s="11"/>
      <c r="Y187" s="232"/>
      <c r="Z187" s="10"/>
      <c r="AA187" s="11"/>
      <c r="AB187" s="229"/>
      <c r="AC187" s="10"/>
      <c r="AD187" s="11"/>
      <c r="AE187" s="229"/>
      <c r="AF187" s="235"/>
      <c r="AG187" s="11"/>
      <c r="AH187" s="25"/>
      <c r="AI187" s="36"/>
      <c r="AJ187" s="29"/>
      <c r="AK187" s="30"/>
    </row>
    <row r="188" spans="1:37" ht="20.25" customHeight="1">
      <c r="A188" s="17"/>
      <c r="B188" s="18"/>
      <c r="C188" s="17"/>
      <c r="D188" s="19"/>
      <c r="E188" s="270"/>
      <c r="F188" s="243" t="s">
        <v>680</v>
      </c>
      <c r="G188" s="20"/>
      <c r="H188" s="20"/>
      <c r="I188" s="317"/>
      <c r="J188" s="227"/>
      <c r="K188" s="13"/>
      <c r="L188" s="245"/>
      <c r="M188" s="271"/>
      <c r="N188" s="247"/>
      <c r="O188" s="10"/>
      <c r="P188" s="11"/>
      <c r="Q188" s="10"/>
      <c r="R188" s="11"/>
      <c r="S188" s="229"/>
      <c r="T188" s="10"/>
      <c r="U188" s="11"/>
      <c r="V188" s="229"/>
      <c r="W188" s="230"/>
      <c r="X188" s="11"/>
      <c r="Y188" s="232"/>
      <c r="Z188" s="10"/>
      <c r="AA188" s="11"/>
      <c r="AB188" s="229"/>
      <c r="AC188" s="10"/>
      <c r="AD188" s="11"/>
      <c r="AE188" s="229"/>
      <c r="AF188" s="235"/>
      <c r="AG188" s="11"/>
      <c r="AH188" s="25"/>
      <c r="AI188" s="36"/>
      <c r="AJ188" s="29"/>
      <c r="AK188" s="30"/>
    </row>
    <row r="189" spans="1:37" ht="20.25" customHeight="1">
      <c r="A189" s="17"/>
      <c r="B189" s="18"/>
      <c r="C189" s="17"/>
      <c r="D189" s="19"/>
      <c r="E189" s="270"/>
      <c r="F189" s="243"/>
      <c r="G189" s="20"/>
      <c r="H189" s="20"/>
      <c r="I189" s="317"/>
      <c r="J189" s="227"/>
      <c r="K189" s="13"/>
      <c r="L189" s="245"/>
      <c r="M189" s="271"/>
      <c r="N189" s="247"/>
      <c r="O189" s="10"/>
      <c r="P189" s="11"/>
      <c r="Q189" s="10"/>
      <c r="R189" s="11"/>
      <c r="S189" s="229"/>
      <c r="T189" s="10"/>
      <c r="U189" s="11"/>
      <c r="V189" s="229"/>
      <c r="W189" s="230"/>
      <c r="X189" s="11"/>
      <c r="Y189" s="232"/>
      <c r="Z189" s="10"/>
      <c r="AA189" s="11"/>
      <c r="AB189" s="229"/>
      <c r="AC189" s="10"/>
      <c r="AD189" s="11"/>
      <c r="AE189" s="229"/>
      <c r="AF189" s="235"/>
      <c r="AG189" s="11"/>
      <c r="AH189" s="25"/>
      <c r="AI189" s="36"/>
      <c r="AJ189" s="29"/>
      <c r="AK189" s="30"/>
    </row>
    <row r="190" spans="1:37" ht="55.5" customHeight="1">
      <c r="A190" s="17"/>
      <c r="B190" s="18"/>
      <c r="C190" s="17"/>
      <c r="D190" s="19"/>
      <c r="E190" s="18"/>
      <c r="F190" s="243"/>
      <c r="G190" s="12"/>
      <c r="H190" s="12"/>
      <c r="I190" s="20"/>
      <c r="J190" s="13" t="s">
        <v>31</v>
      </c>
      <c r="K190" s="13" t="s">
        <v>13</v>
      </c>
      <c r="L190" s="21" t="s">
        <v>750</v>
      </c>
      <c r="M190" s="22"/>
      <c r="N190" s="243" t="s">
        <v>675</v>
      </c>
      <c r="O190" s="10"/>
      <c r="P190" s="11" t="s">
        <v>131</v>
      </c>
      <c r="Q190" s="24">
        <v>10</v>
      </c>
      <c r="R190" s="11" t="s">
        <v>131</v>
      </c>
      <c r="S190" s="4">
        <v>50000000</v>
      </c>
      <c r="T190" s="10">
        <v>10</v>
      </c>
      <c r="U190" s="11" t="s">
        <v>131</v>
      </c>
      <c r="V190" s="4">
        <v>50000000</v>
      </c>
      <c r="W190" s="230">
        <v>22</v>
      </c>
      <c r="X190" s="11" t="s">
        <v>131</v>
      </c>
      <c r="Y190" s="267">
        <v>154000000</v>
      </c>
      <c r="Z190" s="10"/>
      <c r="AA190" s="11"/>
      <c r="AB190" s="4"/>
      <c r="AC190" s="10"/>
      <c r="AD190" s="11"/>
      <c r="AE190" s="4"/>
      <c r="AF190" s="235">
        <f>Q190+T190+W190+Z190+AC190</f>
        <v>42</v>
      </c>
      <c r="AG190" s="11" t="s">
        <v>131</v>
      </c>
      <c r="AH190" s="25">
        <f>S190+V190+Y190+AB190+AE190</f>
        <v>254000000</v>
      </c>
      <c r="AI190" s="26"/>
      <c r="AJ190" s="29"/>
      <c r="AK190" s="30"/>
    </row>
    <row r="191" spans="1:37" ht="63" customHeight="1">
      <c r="A191" s="17"/>
      <c r="B191" s="18"/>
      <c r="C191" s="17"/>
      <c r="D191" s="19"/>
      <c r="E191" s="18"/>
      <c r="F191" s="11"/>
      <c r="G191" s="12"/>
      <c r="H191" s="905"/>
      <c r="I191" s="908"/>
      <c r="J191" s="912" t="s">
        <v>31</v>
      </c>
      <c r="K191" s="912" t="s">
        <v>15</v>
      </c>
      <c r="L191" s="915" t="s">
        <v>61</v>
      </c>
      <c r="M191" s="34"/>
      <c r="N191" s="903" t="s">
        <v>599</v>
      </c>
      <c r="O191" s="10">
        <v>48</v>
      </c>
      <c r="P191" s="11" t="s">
        <v>348</v>
      </c>
      <c r="Q191" s="10">
        <v>48</v>
      </c>
      <c r="R191" s="11" t="s">
        <v>350</v>
      </c>
      <c r="S191" s="877">
        <v>50000000</v>
      </c>
      <c r="T191" s="10">
        <v>48</v>
      </c>
      <c r="U191" s="11" t="s">
        <v>350</v>
      </c>
      <c r="V191" s="877">
        <v>62000000</v>
      </c>
      <c r="W191" s="230">
        <v>50</v>
      </c>
      <c r="X191" s="11" t="s">
        <v>751</v>
      </c>
      <c r="Y191" s="889">
        <v>86250000</v>
      </c>
      <c r="Z191" s="10"/>
      <c r="AA191" s="11"/>
      <c r="AB191" s="877"/>
      <c r="AC191" s="10"/>
      <c r="AD191" s="11"/>
      <c r="AE191" s="877"/>
      <c r="AF191" s="235">
        <f>Q191+T191+W191+Z191+AC191</f>
        <v>146</v>
      </c>
      <c r="AG191" s="11" t="s">
        <v>132</v>
      </c>
      <c r="AH191" s="879">
        <f>S191+V191+Y191+AB191+AE191</f>
        <v>198250000</v>
      </c>
      <c r="AI191" s="26"/>
      <c r="AJ191" s="29"/>
      <c r="AK191" s="30"/>
    </row>
    <row r="192" spans="1:37" ht="39">
      <c r="A192" s="17"/>
      <c r="B192" s="18"/>
      <c r="C192" s="17"/>
      <c r="D192" s="19"/>
      <c r="E192" s="18"/>
      <c r="F192" s="11"/>
      <c r="G192" s="12"/>
      <c r="H192" s="906"/>
      <c r="I192" s="909"/>
      <c r="J192" s="913"/>
      <c r="K192" s="913"/>
      <c r="L192" s="916"/>
      <c r="M192" s="33"/>
      <c r="N192" s="919"/>
      <c r="O192" s="10"/>
      <c r="P192" s="11" t="s">
        <v>349</v>
      </c>
      <c r="Q192" s="10">
        <v>48</v>
      </c>
      <c r="R192" s="11" t="s">
        <v>350</v>
      </c>
      <c r="S192" s="878"/>
      <c r="T192" s="10">
        <v>48</v>
      </c>
      <c r="U192" s="11" t="s">
        <v>350</v>
      </c>
      <c r="V192" s="878"/>
      <c r="W192" s="230">
        <v>45</v>
      </c>
      <c r="X192" s="11" t="s">
        <v>752</v>
      </c>
      <c r="Y192" s="890"/>
      <c r="Z192" s="10"/>
      <c r="AA192" s="11"/>
      <c r="AB192" s="878"/>
      <c r="AC192" s="10"/>
      <c r="AD192" s="11"/>
      <c r="AE192" s="878"/>
      <c r="AF192" s="235">
        <f>Q192+T192+W192+Z192+AC192</f>
        <v>141</v>
      </c>
      <c r="AG192" s="11" t="s">
        <v>132</v>
      </c>
      <c r="AH192" s="902"/>
      <c r="AI192" s="26"/>
      <c r="AJ192" s="29"/>
      <c r="AK192" s="30"/>
    </row>
    <row r="193" spans="1:37" ht="39">
      <c r="A193" s="17"/>
      <c r="B193" s="18"/>
      <c r="C193" s="17"/>
      <c r="D193" s="19"/>
      <c r="E193" s="18"/>
      <c r="F193" s="11"/>
      <c r="G193" s="12"/>
      <c r="H193" s="12"/>
      <c r="I193" s="20"/>
      <c r="J193" s="13" t="s">
        <v>31</v>
      </c>
      <c r="K193" s="13" t="s">
        <v>32</v>
      </c>
      <c r="L193" s="21" t="s">
        <v>176</v>
      </c>
      <c r="M193" s="22"/>
      <c r="N193" s="11" t="s">
        <v>279</v>
      </c>
      <c r="O193" s="10">
        <v>165</v>
      </c>
      <c r="P193" s="11" t="s">
        <v>82</v>
      </c>
      <c r="Q193" s="10"/>
      <c r="R193" s="11" t="s">
        <v>82</v>
      </c>
      <c r="S193" s="6">
        <v>350000000</v>
      </c>
      <c r="T193" s="10"/>
      <c r="U193" s="11"/>
      <c r="V193" s="6"/>
      <c r="W193" s="230"/>
      <c r="X193" s="11"/>
      <c r="Y193" s="239"/>
      <c r="Z193" s="10"/>
      <c r="AA193" s="11"/>
      <c r="AB193" s="6"/>
      <c r="AC193" s="24"/>
      <c r="AD193" s="11"/>
      <c r="AE193" s="5"/>
      <c r="AF193" s="235">
        <v>165</v>
      </c>
      <c r="AG193" s="11" t="s">
        <v>141</v>
      </c>
      <c r="AH193" s="324">
        <f>S193+V193+Y193+AB193+AE193</f>
        <v>350000000</v>
      </c>
      <c r="AI193" s="26"/>
      <c r="AJ193" s="29"/>
      <c r="AK193" s="30"/>
    </row>
    <row r="194" spans="1:37" ht="96.75" customHeight="1">
      <c r="A194" s="17"/>
      <c r="B194" s="18"/>
      <c r="C194" s="17"/>
      <c r="D194" s="19"/>
      <c r="E194" s="18"/>
      <c r="F194" s="11"/>
      <c r="G194" s="12"/>
      <c r="H194" s="12"/>
      <c r="I194" s="20"/>
      <c r="J194" s="13"/>
      <c r="K194" s="13"/>
      <c r="L194" s="21" t="s">
        <v>594</v>
      </c>
      <c r="M194" s="22"/>
      <c r="N194" s="11" t="s">
        <v>676</v>
      </c>
      <c r="O194" s="10"/>
      <c r="P194" s="11"/>
      <c r="Q194" s="10"/>
      <c r="R194" s="11"/>
      <c r="S194" s="6"/>
      <c r="T194" s="10">
        <v>40</v>
      </c>
      <c r="U194" s="11" t="s">
        <v>6</v>
      </c>
      <c r="V194" s="4">
        <v>301975000</v>
      </c>
      <c r="W194" s="230"/>
      <c r="X194" s="11"/>
      <c r="Y194" s="239"/>
      <c r="Z194" s="10"/>
      <c r="AA194" s="11"/>
      <c r="AB194" s="6"/>
      <c r="AC194" s="24"/>
      <c r="AD194" s="11"/>
      <c r="AE194" s="5"/>
      <c r="AF194" s="235"/>
      <c r="AG194" s="11"/>
      <c r="AH194" s="325"/>
      <c r="AI194" s="26"/>
      <c r="AJ194" s="29"/>
      <c r="AK194" s="30"/>
    </row>
    <row r="195" spans="1:37" ht="12.75">
      <c r="A195" s="17"/>
      <c r="B195" s="18"/>
      <c r="C195" s="17"/>
      <c r="D195" s="19"/>
      <c r="E195" s="18"/>
      <c r="F195" s="11"/>
      <c r="G195" s="12"/>
      <c r="H195" s="12"/>
      <c r="I195" s="20"/>
      <c r="J195" s="227"/>
      <c r="K195" s="13"/>
      <c r="L195" s="21"/>
      <c r="M195" s="22"/>
      <c r="N195" s="11"/>
      <c r="O195" s="10"/>
      <c r="P195" s="11"/>
      <c r="Q195" s="10"/>
      <c r="R195" s="11"/>
      <c r="S195" s="6"/>
      <c r="T195" s="10"/>
      <c r="U195" s="11"/>
      <c r="V195" s="6"/>
      <c r="W195" s="230"/>
      <c r="X195" s="11"/>
      <c r="Y195" s="239"/>
      <c r="Z195" s="10"/>
      <c r="AA195" s="11"/>
      <c r="AB195" s="10"/>
      <c r="AC195" s="10"/>
      <c r="AD195" s="11"/>
      <c r="AE195" s="6"/>
      <c r="AF195" s="235">
        <f>Q195+T195+W195+Z195+AC195</f>
        <v>0</v>
      </c>
      <c r="AG195" s="11"/>
      <c r="AH195" s="325"/>
      <c r="AI195" s="26"/>
      <c r="AJ195" s="29"/>
      <c r="AK195" s="30"/>
    </row>
    <row r="196" spans="1:39" ht="22.5" customHeight="1">
      <c r="A196" s="17"/>
      <c r="B196" s="273"/>
      <c r="C196" s="242" t="s">
        <v>3</v>
      </c>
      <c r="D196" s="243" t="s">
        <v>342</v>
      </c>
      <c r="E196" s="270" t="s">
        <v>3</v>
      </c>
      <c r="F196" s="243" t="s">
        <v>342</v>
      </c>
      <c r="G196" s="20">
        <v>1</v>
      </c>
      <c r="H196" s="20" t="s">
        <v>46</v>
      </c>
      <c r="I196" s="317" t="s">
        <v>11</v>
      </c>
      <c r="J196" s="227" t="s">
        <v>12</v>
      </c>
      <c r="K196" s="13"/>
      <c r="L196" s="245" t="s">
        <v>400</v>
      </c>
      <c r="M196" s="271" t="s">
        <v>3</v>
      </c>
      <c r="N196" s="247" t="s">
        <v>342</v>
      </c>
      <c r="O196" s="248">
        <v>8</v>
      </c>
      <c r="P196" s="142" t="s">
        <v>502</v>
      </c>
      <c r="Q196" s="248">
        <v>9</v>
      </c>
      <c r="R196" s="142" t="s">
        <v>502</v>
      </c>
      <c r="S196" s="229">
        <f>SUM(S200:S222)</f>
        <v>1367566000</v>
      </c>
      <c r="T196" s="248">
        <v>8</v>
      </c>
      <c r="U196" s="142" t="s">
        <v>502</v>
      </c>
      <c r="V196" s="229">
        <f>SUM(V200:V220)</f>
        <v>998750000</v>
      </c>
      <c r="W196" s="248">
        <v>9</v>
      </c>
      <c r="X196" s="142" t="s">
        <v>502</v>
      </c>
      <c r="Y196" s="232">
        <f>SUM(Y200:Y220)</f>
        <v>1118782650</v>
      </c>
      <c r="Z196" s="248"/>
      <c r="AA196" s="142"/>
      <c r="AB196" s="229"/>
      <c r="AC196" s="248"/>
      <c r="AD196" s="142"/>
      <c r="AE196" s="229"/>
      <c r="AF196" s="248">
        <f>Q196+T196+W196</f>
        <v>26</v>
      </c>
      <c r="AG196" s="142" t="s">
        <v>502</v>
      </c>
      <c r="AH196" s="233">
        <f>SUM(AH200:AH220)</f>
        <v>3116120650</v>
      </c>
      <c r="AI196" s="26" t="s">
        <v>166</v>
      </c>
      <c r="AJ196" s="29"/>
      <c r="AK196" s="30"/>
      <c r="AM196" s="37">
        <f>S196+V196+Y196+AB196+AE196</f>
        <v>3485098650</v>
      </c>
    </row>
    <row r="197" spans="1:37" ht="22.5" customHeight="1">
      <c r="A197" s="17"/>
      <c r="B197" s="273"/>
      <c r="C197" s="242"/>
      <c r="D197" s="243" t="s">
        <v>397</v>
      </c>
      <c r="E197" s="270"/>
      <c r="F197" s="808" t="s">
        <v>967</v>
      </c>
      <c r="G197" s="20"/>
      <c r="H197" s="186"/>
      <c r="I197" s="326"/>
      <c r="J197" s="252"/>
      <c r="K197" s="187"/>
      <c r="L197" s="253" t="s">
        <v>401</v>
      </c>
      <c r="M197" s="327"/>
      <c r="N197" s="328" t="s">
        <v>967</v>
      </c>
      <c r="O197" s="229"/>
      <c r="P197" s="142"/>
      <c r="Q197" s="229"/>
      <c r="R197" s="142"/>
      <c r="S197" s="256"/>
      <c r="T197" s="248"/>
      <c r="U197" s="142"/>
      <c r="V197" s="256"/>
      <c r="W197" s="254"/>
      <c r="X197" s="142"/>
      <c r="Y197" s="320"/>
      <c r="Z197" s="248"/>
      <c r="AA197" s="142"/>
      <c r="AB197" s="256"/>
      <c r="AC197" s="248"/>
      <c r="AD197" s="142"/>
      <c r="AE197" s="256"/>
      <c r="AF197" s="235"/>
      <c r="AG197" s="238"/>
      <c r="AH197" s="167"/>
      <c r="AI197" s="26"/>
      <c r="AJ197" s="29"/>
      <c r="AK197" s="30"/>
    </row>
    <row r="198" spans="1:37" ht="22.5" customHeight="1">
      <c r="A198" s="17"/>
      <c r="B198" s="273"/>
      <c r="C198" s="242"/>
      <c r="D198" s="329" t="s">
        <v>398</v>
      </c>
      <c r="E198" s="18"/>
      <c r="F198" s="808" t="s">
        <v>1119</v>
      </c>
      <c r="G198" s="20"/>
      <c r="H198" s="186"/>
      <c r="I198" s="326"/>
      <c r="J198" s="252"/>
      <c r="K198" s="187"/>
      <c r="L198" s="253" t="s">
        <v>527</v>
      </c>
      <c r="M198" s="327"/>
      <c r="N198" s="328" t="s">
        <v>968</v>
      </c>
      <c r="O198" s="6"/>
      <c r="P198" s="11"/>
      <c r="Q198" s="6"/>
      <c r="R198" s="11"/>
      <c r="S198" s="256"/>
      <c r="T198" s="10"/>
      <c r="U198" s="11"/>
      <c r="V198" s="256"/>
      <c r="W198" s="230"/>
      <c r="X198" s="11"/>
      <c r="Y198" s="320"/>
      <c r="Z198" s="10"/>
      <c r="AA198" s="11"/>
      <c r="AB198" s="256"/>
      <c r="AC198" s="10"/>
      <c r="AD198" s="11"/>
      <c r="AE198" s="256"/>
      <c r="AF198" s="235"/>
      <c r="AG198" s="238"/>
      <c r="AH198" s="167"/>
      <c r="AI198" s="26"/>
      <c r="AJ198" s="29"/>
      <c r="AK198" s="30"/>
    </row>
    <row r="199" spans="1:37" ht="22.5" customHeight="1">
      <c r="A199" s="17"/>
      <c r="B199" s="273"/>
      <c r="C199" s="242"/>
      <c r="D199" s="19" t="s">
        <v>399</v>
      </c>
      <c r="E199" s="18"/>
      <c r="F199" s="808" t="s">
        <v>1120</v>
      </c>
      <c r="G199" s="20"/>
      <c r="H199" s="186"/>
      <c r="I199" s="326"/>
      <c r="J199" s="252"/>
      <c r="K199" s="187"/>
      <c r="L199" s="253" t="s">
        <v>528</v>
      </c>
      <c r="M199" s="327"/>
      <c r="N199" s="328" t="s">
        <v>969</v>
      </c>
      <c r="O199" s="6"/>
      <c r="P199" s="11"/>
      <c r="Q199" s="6"/>
      <c r="R199" s="11"/>
      <c r="S199" s="256"/>
      <c r="T199" s="10"/>
      <c r="U199" s="11"/>
      <c r="V199" s="256"/>
      <c r="W199" s="230"/>
      <c r="X199" s="11"/>
      <c r="Y199" s="320"/>
      <c r="Z199" s="10"/>
      <c r="AA199" s="11"/>
      <c r="AB199" s="256"/>
      <c r="AC199" s="10"/>
      <c r="AD199" s="11"/>
      <c r="AE199" s="256"/>
      <c r="AF199" s="235"/>
      <c r="AG199" s="238"/>
      <c r="AH199" s="167"/>
      <c r="AI199" s="26"/>
      <c r="AJ199" s="29"/>
      <c r="AK199" s="30"/>
    </row>
    <row r="200" spans="1:37" ht="25.5">
      <c r="A200" s="17"/>
      <c r="B200" s="18"/>
      <c r="C200" s="17"/>
      <c r="D200" s="329"/>
      <c r="E200" s="18"/>
      <c r="F200" s="243"/>
      <c r="G200" s="12"/>
      <c r="H200" s="905"/>
      <c r="I200" s="908"/>
      <c r="J200" s="912" t="s">
        <v>12</v>
      </c>
      <c r="K200" s="912" t="s">
        <v>13</v>
      </c>
      <c r="L200" s="915" t="s">
        <v>62</v>
      </c>
      <c r="M200" s="34"/>
      <c r="N200" s="903" t="s">
        <v>595</v>
      </c>
      <c r="O200" s="6">
        <v>1</v>
      </c>
      <c r="P200" s="11" t="s">
        <v>133</v>
      </c>
      <c r="Q200" s="6">
        <v>1</v>
      </c>
      <c r="R200" s="11" t="s">
        <v>161</v>
      </c>
      <c r="S200" s="983">
        <v>60000000</v>
      </c>
      <c r="T200" s="10">
        <v>1</v>
      </c>
      <c r="U200" s="11" t="s">
        <v>161</v>
      </c>
      <c r="V200" s="983">
        <v>65000000</v>
      </c>
      <c r="W200" s="230">
        <v>1</v>
      </c>
      <c r="X200" s="11" t="s">
        <v>4</v>
      </c>
      <c r="Y200" s="985">
        <v>71327000</v>
      </c>
      <c r="Z200" s="10"/>
      <c r="AA200" s="11"/>
      <c r="AB200" s="983"/>
      <c r="AC200" s="10"/>
      <c r="AD200" s="11"/>
      <c r="AE200" s="877"/>
      <c r="AF200" s="235">
        <f>Q200+T200+W200+Z200+AC200</f>
        <v>3</v>
      </c>
      <c r="AG200" s="11" t="s">
        <v>161</v>
      </c>
      <c r="AH200" s="879">
        <f>S200+V200+Y200+AB200+AE200</f>
        <v>196327000</v>
      </c>
      <c r="AI200" s="26"/>
      <c r="AJ200" s="29"/>
      <c r="AK200" s="30"/>
    </row>
    <row r="201" spans="1:37" ht="60.75" customHeight="1">
      <c r="A201" s="17"/>
      <c r="B201" s="18"/>
      <c r="C201" s="17"/>
      <c r="D201" s="19"/>
      <c r="E201" s="18"/>
      <c r="F201" s="11"/>
      <c r="G201" s="12"/>
      <c r="H201" s="907"/>
      <c r="I201" s="910"/>
      <c r="J201" s="914"/>
      <c r="K201" s="914"/>
      <c r="L201" s="917"/>
      <c r="M201" s="118"/>
      <c r="N201" s="904"/>
      <c r="O201" s="6">
        <v>12</v>
      </c>
      <c r="P201" s="11" t="s">
        <v>134</v>
      </c>
      <c r="Q201" s="6">
        <v>12</v>
      </c>
      <c r="R201" s="11" t="s">
        <v>134</v>
      </c>
      <c r="S201" s="984"/>
      <c r="T201" s="10">
        <v>12</v>
      </c>
      <c r="U201" s="11" t="s">
        <v>134</v>
      </c>
      <c r="V201" s="984"/>
      <c r="W201" s="230"/>
      <c r="X201" s="11"/>
      <c r="Y201" s="900"/>
      <c r="Z201" s="6"/>
      <c r="AA201" s="11"/>
      <c r="AB201" s="984"/>
      <c r="AC201" s="10"/>
      <c r="AD201" s="11"/>
      <c r="AE201" s="899"/>
      <c r="AF201" s="235">
        <f>AC201</f>
        <v>0</v>
      </c>
      <c r="AG201" s="11" t="s">
        <v>36</v>
      </c>
      <c r="AH201" s="902"/>
      <c r="AI201" s="26"/>
      <c r="AJ201" s="29"/>
      <c r="AK201" s="30"/>
    </row>
    <row r="202" spans="1:37" ht="31.5" customHeight="1">
      <c r="A202" s="17"/>
      <c r="B202" s="18"/>
      <c r="C202" s="17"/>
      <c r="D202" s="19"/>
      <c r="E202" s="18"/>
      <c r="F202" s="11"/>
      <c r="G202" s="918"/>
      <c r="H202" s="918"/>
      <c r="I202" s="980"/>
      <c r="J202" s="911" t="s">
        <v>12</v>
      </c>
      <c r="K202" s="911" t="s">
        <v>15</v>
      </c>
      <c r="L202" s="981" t="s">
        <v>63</v>
      </c>
      <c r="M202" s="22"/>
      <c r="N202" s="925" t="s">
        <v>596</v>
      </c>
      <c r="O202" s="6"/>
      <c r="P202" s="11" t="s">
        <v>133</v>
      </c>
      <c r="Q202" s="6">
        <v>1</v>
      </c>
      <c r="R202" s="11" t="s">
        <v>161</v>
      </c>
      <c r="S202" s="978">
        <v>56900000</v>
      </c>
      <c r="T202" s="6">
        <v>1</v>
      </c>
      <c r="U202" s="11" t="s">
        <v>161</v>
      </c>
      <c r="V202" s="978">
        <v>60000000</v>
      </c>
      <c r="W202" s="239">
        <v>1</v>
      </c>
      <c r="X202" s="11" t="s">
        <v>161</v>
      </c>
      <c r="Y202" s="979">
        <v>82206900</v>
      </c>
      <c r="Z202" s="6"/>
      <c r="AA202" s="11"/>
      <c r="AB202" s="982"/>
      <c r="AC202" s="10"/>
      <c r="AD202" s="11"/>
      <c r="AE202" s="978"/>
      <c r="AF202" s="235">
        <f>Q202+T202+W202+Z202+AC202</f>
        <v>3</v>
      </c>
      <c r="AG202" s="11" t="s">
        <v>161</v>
      </c>
      <c r="AH202" s="879">
        <f>S202+V202+Y202+AB202+AE202</f>
        <v>199106900</v>
      </c>
      <c r="AI202" s="26"/>
      <c r="AJ202" s="29"/>
      <c r="AK202" s="30"/>
    </row>
    <row r="203" spans="1:37" ht="30.75" customHeight="1">
      <c r="A203" s="17"/>
      <c r="B203" s="18"/>
      <c r="C203" s="17"/>
      <c r="D203" s="19"/>
      <c r="E203" s="18"/>
      <c r="F203" s="11"/>
      <c r="G203" s="918"/>
      <c r="H203" s="918"/>
      <c r="I203" s="980"/>
      <c r="J203" s="911"/>
      <c r="K203" s="911"/>
      <c r="L203" s="981"/>
      <c r="M203" s="22"/>
      <c r="N203" s="925"/>
      <c r="O203" s="6"/>
      <c r="P203" s="11" t="s">
        <v>134</v>
      </c>
      <c r="Q203" s="6">
        <v>20</v>
      </c>
      <c r="R203" s="11" t="s">
        <v>134</v>
      </c>
      <c r="S203" s="978"/>
      <c r="T203" s="6">
        <v>20</v>
      </c>
      <c r="U203" s="11" t="s">
        <v>134</v>
      </c>
      <c r="V203" s="978"/>
      <c r="W203" s="239">
        <v>20</v>
      </c>
      <c r="X203" s="11" t="s">
        <v>134</v>
      </c>
      <c r="Y203" s="979"/>
      <c r="Z203" s="6"/>
      <c r="AA203" s="11"/>
      <c r="AB203" s="978"/>
      <c r="AC203" s="6"/>
      <c r="AD203" s="11"/>
      <c r="AE203" s="978"/>
      <c r="AF203" s="235">
        <f>AC203</f>
        <v>0</v>
      </c>
      <c r="AG203" s="11" t="s">
        <v>134</v>
      </c>
      <c r="AH203" s="902"/>
      <c r="AI203" s="26"/>
      <c r="AJ203" s="29"/>
      <c r="AK203" s="30"/>
    </row>
    <row r="204" spans="1:37" ht="34.5" customHeight="1">
      <c r="A204" s="17"/>
      <c r="B204" s="18"/>
      <c r="C204" s="17"/>
      <c r="D204" s="19"/>
      <c r="E204" s="18"/>
      <c r="F204" s="18"/>
      <c r="G204" s="918"/>
      <c r="H204" s="918"/>
      <c r="I204" s="980"/>
      <c r="J204" s="911" t="s">
        <v>12</v>
      </c>
      <c r="K204" s="911" t="s">
        <v>32</v>
      </c>
      <c r="L204" s="981" t="s">
        <v>64</v>
      </c>
      <c r="M204" s="22"/>
      <c r="N204" s="925" t="s">
        <v>597</v>
      </c>
      <c r="O204" s="6"/>
      <c r="P204" s="11" t="s">
        <v>133</v>
      </c>
      <c r="Q204" s="6">
        <v>1</v>
      </c>
      <c r="R204" s="11" t="s">
        <v>161</v>
      </c>
      <c r="S204" s="978">
        <v>50000000</v>
      </c>
      <c r="T204" s="6">
        <v>1</v>
      </c>
      <c r="U204" s="11" t="s">
        <v>161</v>
      </c>
      <c r="V204" s="978">
        <v>72750000</v>
      </c>
      <c r="W204" s="239">
        <v>1</v>
      </c>
      <c r="X204" s="11" t="s">
        <v>161</v>
      </c>
      <c r="Y204" s="979">
        <v>84899750</v>
      </c>
      <c r="Z204" s="6"/>
      <c r="AA204" s="11"/>
      <c r="AB204" s="978"/>
      <c r="AC204" s="6"/>
      <c r="AD204" s="11"/>
      <c r="AE204" s="978"/>
      <c r="AF204" s="235">
        <f>Q204+T204+W204+Z204+AC204</f>
        <v>3</v>
      </c>
      <c r="AG204" s="11" t="s">
        <v>161</v>
      </c>
      <c r="AH204" s="879">
        <f>S204+V204+Y204+AB204+AE204</f>
        <v>207649750</v>
      </c>
      <c r="AI204" s="26"/>
      <c r="AJ204" s="29"/>
      <c r="AK204" s="30"/>
    </row>
    <row r="205" spans="1:37" ht="34.5" customHeight="1">
      <c r="A205" s="17"/>
      <c r="B205" s="18"/>
      <c r="C205" s="17"/>
      <c r="D205" s="19"/>
      <c r="E205" s="18"/>
      <c r="F205" s="18"/>
      <c r="G205" s="918"/>
      <c r="H205" s="918"/>
      <c r="I205" s="980"/>
      <c r="J205" s="911"/>
      <c r="K205" s="911"/>
      <c r="L205" s="981"/>
      <c r="M205" s="22"/>
      <c r="N205" s="925"/>
      <c r="O205" s="6"/>
      <c r="P205" s="11" t="s">
        <v>134</v>
      </c>
      <c r="Q205" s="6">
        <v>10</v>
      </c>
      <c r="R205" s="11" t="s">
        <v>134</v>
      </c>
      <c r="S205" s="978"/>
      <c r="T205" s="6">
        <v>10</v>
      </c>
      <c r="U205" s="11" t="s">
        <v>134</v>
      </c>
      <c r="V205" s="978"/>
      <c r="W205" s="239">
        <v>10</v>
      </c>
      <c r="X205" s="11" t="s">
        <v>134</v>
      </c>
      <c r="Y205" s="979"/>
      <c r="Z205" s="6"/>
      <c r="AA205" s="11"/>
      <c r="AB205" s="978"/>
      <c r="AC205" s="6"/>
      <c r="AD205" s="11"/>
      <c r="AE205" s="978"/>
      <c r="AF205" s="235">
        <f>AC205</f>
        <v>0</v>
      </c>
      <c r="AG205" s="11" t="s">
        <v>134</v>
      </c>
      <c r="AH205" s="902"/>
      <c r="AI205" s="26"/>
      <c r="AJ205" s="29"/>
      <c r="AK205" s="30"/>
    </row>
    <row r="206" spans="1:37" ht="25.5">
      <c r="A206" s="17"/>
      <c r="B206" s="18"/>
      <c r="C206" s="17"/>
      <c r="D206" s="19"/>
      <c r="E206" s="18"/>
      <c r="F206" s="18"/>
      <c r="G206" s="918"/>
      <c r="H206" s="905"/>
      <c r="I206" s="908"/>
      <c r="J206" s="912" t="s">
        <v>12</v>
      </c>
      <c r="K206" s="912" t="s">
        <v>34</v>
      </c>
      <c r="L206" s="915" t="s">
        <v>65</v>
      </c>
      <c r="M206" s="34"/>
      <c r="N206" s="903" t="s">
        <v>598</v>
      </c>
      <c r="O206" s="10"/>
      <c r="P206" s="11" t="s">
        <v>352</v>
      </c>
      <c r="Q206" s="10">
        <v>20</v>
      </c>
      <c r="R206" s="11" t="s">
        <v>280</v>
      </c>
      <c r="S206" s="877">
        <v>225725000</v>
      </c>
      <c r="T206" s="10">
        <v>20</v>
      </c>
      <c r="U206" s="11" t="s">
        <v>356</v>
      </c>
      <c r="V206" s="877">
        <v>235000000</v>
      </c>
      <c r="W206" s="230"/>
      <c r="X206" s="11"/>
      <c r="Y206" s="889">
        <v>195214000</v>
      </c>
      <c r="Z206" s="10"/>
      <c r="AA206" s="11"/>
      <c r="AB206" s="877"/>
      <c r="AC206" s="10"/>
      <c r="AD206" s="11"/>
      <c r="AE206" s="877"/>
      <c r="AF206" s="235">
        <f>Q206+T206+W206+Z206+AC206</f>
        <v>40</v>
      </c>
      <c r="AG206" s="11" t="s">
        <v>361</v>
      </c>
      <c r="AH206" s="977">
        <f>S206+V206+Y206+AB206+AE206</f>
        <v>655939000</v>
      </c>
      <c r="AI206" s="45"/>
      <c r="AJ206" s="29"/>
      <c r="AK206" s="35"/>
    </row>
    <row r="207" spans="1:37" ht="39">
      <c r="A207" s="17"/>
      <c r="B207" s="18"/>
      <c r="C207" s="17"/>
      <c r="D207" s="19"/>
      <c r="E207" s="18"/>
      <c r="F207" s="18"/>
      <c r="G207" s="918"/>
      <c r="H207" s="906"/>
      <c r="I207" s="909"/>
      <c r="J207" s="913"/>
      <c r="K207" s="913"/>
      <c r="L207" s="916"/>
      <c r="M207" s="33"/>
      <c r="N207" s="919"/>
      <c r="O207" s="10"/>
      <c r="P207" s="11" t="s">
        <v>353</v>
      </c>
      <c r="Q207" s="10">
        <v>50</v>
      </c>
      <c r="R207" s="11" t="s">
        <v>281</v>
      </c>
      <c r="S207" s="878"/>
      <c r="T207" s="10">
        <v>50</v>
      </c>
      <c r="U207" s="11" t="s">
        <v>357</v>
      </c>
      <c r="V207" s="878"/>
      <c r="W207" s="230">
        <v>2</v>
      </c>
      <c r="X207" s="11" t="s">
        <v>161</v>
      </c>
      <c r="Y207" s="890"/>
      <c r="Z207" s="10"/>
      <c r="AA207" s="11"/>
      <c r="AB207" s="878"/>
      <c r="AC207" s="10"/>
      <c r="AD207" s="11"/>
      <c r="AE207" s="878"/>
      <c r="AF207" s="235">
        <f>Q207+T207+W207+Z207+AC207</f>
        <v>102</v>
      </c>
      <c r="AG207" s="11" t="s">
        <v>362</v>
      </c>
      <c r="AH207" s="977"/>
      <c r="AI207" s="45"/>
      <c r="AJ207" s="29"/>
      <c r="AK207" s="35"/>
    </row>
    <row r="208" spans="1:37" ht="39">
      <c r="A208" s="17"/>
      <c r="B208" s="18"/>
      <c r="C208" s="17"/>
      <c r="D208" s="19"/>
      <c r="E208" s="18"/>
      <c r="F208" s="18"/>
      <c r="G208" s="918"/>
      <c r="H208" s="906"/>
      <c r="I208" s="909"/>
      <c r="J208" s="913"/>
      <c r="K208" s="913"/>
      <c r="L208" s="916"/>
      <c r="M208" s="33"/>
      <c r="N208" s="919"/>
      <c r="O208" s="10"/>
      <c r="P208" s="11" t="s">
        <v>282</v>
      </c>
      <c r="Q208" s="10">
        <v>20</v>
      </c>
      <c r="R208" s="11" t="s">
        <v>283</v>
      </c>
      <c r="S208" s="878"/>
      <c r="T208" s="10">
        <v>20</v>
      </c>
      <c r="U208" s="11" t="s">
        <v>360</v>
      </c>
      <c r="V208" s="878"/>
      <c r="W208" s="230">
        <v>5</v>
      </c>
      <c r="X208" s="11" t="s">
        <v>4</v>
      </c>
      <c r="Y208" s="890"/>
      <c r="Z208" s="10"/>
      <c r="AA208" s="11"/>
      <c r="AB208" s="878"/>
      <c r="AC208" s="10"/>
      <c r="AD208" s="11"/>
      <c r="AE208" s="878"/>
      <c r="AF208" s="235">
        <f>Q208+T208+W208+Z208+AC208</f>
        <v>45</v>
      </c>
      <c r="AG208" s="11" t="s">
        <v>363</v>
      </c>
      <c r="AH208" s="977"/>
      <c r="AI208" s="45"/>
      <c r="AJ208" s="29"/>
      <c r="AK208" s="35"/>
    </row>
    <row r="209" spans="1:37" ht="39">
      <c r="A209" s="17"/>
      <c r="B209" s="18"/>
      <c r="C209" s="17"/>
      <c r="D209" s="19"/>
      <c r="E209" s="18"/>
      <c r="F209" s="18"/>
      <c r="G209" s="918"/>
      <c r="H209" s="906"/>
      <c r="I209" s="909"/>
      <c r="J209" s="913"/>
      <c r="K209" s="913"/>
      <c r="L209" s="916"/>
      <c r="M209" s="33"/>
      <c r="N209" s="919"/>
      <c r="O209" s="10"/>
      <c r="P209" s="11" t="s">
        <v>354</v>
      </c>
      <c r="Q209" s="10">
        <v>20</v>
      </c>
      <c r="R209" s="11" t="s">
        <v>284</v>
      </c>
      <c r="S209" s="878"/>
      <c r="T209" s="10">
        <v>20</v>
      </c>
      <c r="U209" s="11" t="s">
        <v>358</v>
      </c>
      <c r="V209" s="878"/>
      <c r="W209" s="230"/>
      <c r="X209" s="11"/>
      <c r="Y209" s="890"/>
      <c r="Z209" s="10"/>
      <c r="AA209" s="11"/>
      <c r="AB209" s="878"/>
      <c r="AC209" s="10"/>
      <c r="AD209" s="11"/>
      <c r="AE209" s="878"/>
      <c r="AF209" s="235">
        <f>Q209+T209+W209+Z209+AC209</f>
        <v>40</v>
      </c>
      <c r="AG209" s="11" t="s">
        <v>364</v>
      </c>
      <c r="AH209" s="977"/>
      <c r="AI209" s="45"/>
      <c r="AJ209" s="29"/>
      <c r="AK209" s="35"/>
    </row>
    <row r="210" spans="1:37" ht="44.25" customHeight="1">
      <c r="A210" s="17"/>
      <c r="B210" s="18"/>
      <c r="C210" s="17"/>
      <c r="D210" s="19"/>
      <c r="E210" s="18"/>
      <c r="F210" s="18"/>
      <c r="G210" s="918"/>
      <c r="H210" s="906"/>
      <c r="I210" s="909"/>
      <c r="J210" s="913"/>
      <c r="K210" s="913"/>
      <c r="L210" s="916"/>
      <c r="M210" s="33"/>
      <c r="N210" s="919"/>
      <c r="O210" s="10"/>
      <c r="P210" s="11" t="s">
        <v>355</v>
      </c>
      <c r="Q210" s="10">
        <v>50</v>
      </c>
      <c r="R210" s="11" t="s">
        <v>285</v>
      </c>
      <c r="S210" s="878"/>
      <c r="T210" s="10">
        <v>50</v>
      </c>
      <c r="U210" s="11" t="s">
        <v>359</v>
      </c>
      <c r="V210" s="878"/>
      <c r="W210" s="230"/>
      <c r="X210" s="11"/>
      <c r="Y210" s="890"/>
      <c r="Z210" s="10"/>
      <c r="AA210" s="11"/>
      <c r="AB210" s="878"/>
      <c r="AC210" s="10"/>
      <c r="AD210" s="11"/>
      <c r="AE210" s="878"/>
      <c r="AF210" s="235">
        <f>Q210+T210+W210+Z210+AC210</f>
        <v>100</v>
      </c>
      <c r="AG210" s="11" t="s">
        <v>365</v>
      </c>
      <c r="AH210" s="977"/>
      <c r="AI210" s="45"/>
      <c r="AJ210" s="29"/>
      <c r="AK210" s="35"/>
    </row>
    <row r="211" spans="1:37" ht="76.5" customHeight="1">
      <c r="A211" s="17"/>
      <c r="B211" s="18"/>
      <c r="C211" s="17"/>
      <c r="D211" s="19"/>
      <c r="E211" s="18"/>
      <c r="F211" s="18"/>
      <c r="G211" s="12"/>
      <c r="H211" s="12"/>
      <c r="I211" s="20"/>
      <c r="J211" s="13" t="s">
        <v>12</v>
      </c>
      <c r="K211" s="13" t="s">
        <v>26</v>
      </c>
      <c r="L211" s="21" t="s">
        <v>66</v>
      </c>
      <c r="M211" s="22"/>
      <c r="N211" s="11" t="s">
        <v>600</v>
      </c>
      <c r="O211" s="10">
        <v>5</v>
      </c>
      <c r="P211" s="11" t="s">
        <v>135</v>
      </c>
      <c r="Q211" s="10">
        <v>5</v>
      </c>
      <c r="R211" s="11" t="s">
        <v>164</v>
      </c>
      <c r="S211" s="4">
        <v>263216000</v>
      </c>
      <c r="T211" s="10">
        <v>5</v>
      </c>
      <c r="U211" s="11" t="s">
        <v>165</v>
      </c>
      <c r="V211" s="4">
        <v>271000000</v>
      </c>
      <c r="W211" s="230">
        <v>5</v>
      </c>
      <c r="X211" s="11" t="s">
        <v>4</v>
      </c>
      <c r="Y211" s="267">
        <v>291463000</v>
      </c>
      <c r="Z211" s="10"/>
      <c r="AA211" s="11"/>
      <c r="AB211" s="4"/>
      <c r="AC211" s="10"/>
      <c r="AD211" s="11"/>
      <c r="AE211" s="4"/>
      <c r="AF211" s="235">
        <v>5</v>
      </c>
      <c r="AG211" s="11" t="s">
        <v>165</v>
      </c>
      <c r="AH211" s="25">
        <f>S211+V211+Y211+AB211+AE211</f>
        <v>825679000</v>
      </c>
      <c r="AI211" s="45"/>
      <c r="AJ211" s="29"/>
      <c r="AK211" s="35"/>
    </row>
    <row r="212" spans="1:37" ht="34.5" customHeight="1">
      <c r="A212" s="17"/>
      <c r="B212" s="18"/>
      <c r="C212" s="17"/>
      <c r="D212" s="19"/>
      <c r="E212" s="18"/>
      <c r="F212" s="18"/>
      <c r="G212" s="912"/>
      <c r="H212" s="912"/>
      <c r="I212" s="912"/>
      <c r="J212" s="912" t="s">
        <v>12</v>
      </c>
      <c r="K212" s="912" t="s">
        <v>16</v>
      </c>
      <c r="L212" s="915" t="s">
        <v>628</v>
      </c>
      <c r="M212" s="168"/>
      <c r="N212" s="903" t="s">
        <v>601</v>
      </c>
      <c r="O212" s="10">
        <v>1</v>
      </c>
      <c r="P212" s="11" t="s">
        <v>366</v>
      </c>
      <c r="Q212" s="10">
        <v>1</v>
      </c>
      <c r="R212" s="11" t="s">
        <v>33</v>
      </c>
      <c r="S212" s="940">
        <v>135000000</v>
      </c>
      <c r="T212" s="10">
        <v>1</v>
      </c>
      <c r="U212" s="11" t="s">
        <v>33</v>
      </c>
      <c r="V212" s="949">
        <v>65000000</v>
      </c>
      <c r="W212" s="230">
        <v>1</v>
      </c>
      <c r="X212" s="11" t="s">
        <v>33</v>
      </c>
      <c r="Y212" s="895">
        <v>74109000</v>
      </c>
      <c r="Z212" s="10"/>
      <c r="AA212" s="11"/>
      <c r="AB212" s="940"/>
      <c r="AC212" s="10"/>
      <c r="AD212" s="11"/>
      <c r="AE212" s="940"/>
      <c r="AF212" s="235">
        <f>Q212+T212+W212+Z212+AC212</f>
        <v>3</v>
      </c>
      <c r="AG212" s="11" t="s">
        <v>4</v>
      </c>
      <c r="AH212" s="879">
        <f>S212+V212+Y212+AB212+AE212</f>
        <v>274109000</v>
      </c>
      <c r="AI212" s="45"/>
      <c r="AJ212" s="29"/>
      <c r="AK212" s="35"/>
    </row>
    <row r="213" spans="1:37" ht="39">
      <c r="A213" s="17"/>
      <c r="B213" s="18"/>
      <c r="C213" s="17"/>
      <c r="D213" s="19"/>
      <c r="E213" s="18"/>
      <c r="F213" s="18"/>
      <c r="G213" s="914"/>
      <c r="H213" s="914"/>
      <c r="I213" s="914"/>
      <c r="J213" s="914"/>
      <c r="K213" s="914"/>
      <c r="L213" s="917"/>
      <c r="M213" s="32"/>
      <c r="N213" s="904"/>
      <c r="O213" s="10"/>
      <c r="P213" s="11" t="s">
        <v>367</v>
      </c>
      <c r="Q213" s="10">
        <v>1</v>
      </c>
      <c r="R213" s="11" t="s">
        <v>4</v>
      </c>
      <c r="S213" s="941"/>
      <c r="T213" s="10">
        <v>13</v>
      </c>
      <c r="U213" s="11" t="s">
        <v>602</v>
      </c>
      <c r="V213" s="943"/>
      <c r="W213" s="230">
        <v>13</v>
      </c>
      <c r="X213" s="11" t="s">
        <v>753</v>
      </c>
      <c r="Y213" s="896"/>
      <c r="Z213" s="10"/>
      <c r="AA213" s="11"/>
      <c r="AB213" s="941"/>
      <c r="AC213" s="10"/>
      <c r="AD213" s="11"/>
      <c r="AE213" s="941"/>
      <c r="AF213" s="235">
        <f>Q213+T213+W213+Z213+AC213</f>
        <v>27</v>
      </c>
      <c r="AG213" s="11" t="s">
        <v>368</v>
      </c>
      <c r="AH213" s="902">
        <f>S213+V213+Y213+AB213+AE213</f>
        <v>0</v>
      </c>
      <c r="AI213" s="45"/>
      <c r="AJ213" s="29"/>
      <c r="AK213" s="35"/>
    </row>
    <row r="214" spans="1:37" ht="30" customHeight="1">
      <c r="A214" s="17"/>
      <c r="B214" s="18"/>
      <c r="C214" s="17"/>
      <c r="D214" s="19"/>
      <c r="E214" s="18"/>
      <c r="F214" s="18"/>
      <c r="G214" s="903"/>
      <c r="H214" s="903"/>
      <c r="I214" s="903"/>
      <c r="J214" s="903"/>
      <c r="K214" s="903"/>
      <c r="L214" s="903" t="s">
        <v>629</v>
      </c>
      <c r="M214" s="176"/>
      <c r="N214" s="903" t="s">
        <v>630</v>
      </c>
      <c r="O214" s="10"/>
      <c r="P214" s="11"/>
      <c r="Q214" s="10"/>
      <c r="R214" s="11"/>
      <c r="S214" s="331"/>
      <c r="T214" s="10"/>
      <c r="U214" s="11"/>
      <c r="V214" s="303"/>
      <c r="W214" s="230">
        <v>1</v>
      </c>
      <c r="X214" s="11" t="s">
        <v>33</v>
      </c>
      <c r="Y214" s="895">
        <v>59201000</v>
      </c>
      <c r="Z214" s="10"/>
      <c r="AA214" s="11"/>
      <c r="AB214" s="331"/>
      <c r="AC214" s="10"/>
      <c r="AD214" s="11"/>
      <c r="AE214" s="331"/>
      <c r="AF214" s="235">
        <v>1</v>
      </c>
      <c r="AG214" s="11" t="s">
        <v>33</v>
      </c>
      <c r="AH214" s="879">
        <f>S214+V214+Y214+AB214+AE214</f>
        <v>59201000</v>
      </c>
      <c r="AI214" s="45"/>
      <c r="AJ214" s="29"/>
      <c r="AK214" s="35"/>
    </row>
    <row r="215" spans="1:37" ht="25.5">
      <c r="A215" s="17"/>
      <c r="B215" s="18"/>
      <c r="C215" s="17"/>
      <c r="D215" s="19"/>
      <c r="E215" s="18"/>
      <c r="F215" s="18"/>
      <c r="G215" s="904"/>
      <c r="H215" s="904"/>
      <c r="I215" s="904"/>
      <c r="J215" s="904"/>
      <c r="K215" s="904"/>
      <c r="L215" s="904"/>
      <c r="M215" s="176"/>
      <c r="N215" s="904"/>
      <c r="O215" s="10"/>
      <c r="P215" s="11"/>
      <c r="Q215" s="10"/>
      <c r="R215" s="11"/>
      <c r="S215" s="331"/>
      <c r="T215" s="10"/>
      <c r="U215" s="11"/>
      <c r="V215" s="303"/>
      <c r="W215" s="230">
        <v>10</v>
      </c>
      <c r="X215" s="11" t="s">
        <v>631</v>
      </c>
      <c r="Y215" s="896"/>
      <c r="Z215" s="10"/>
      <c r="AA215" s="11"/>
      <c r="AB215" s="331"/>
      <c r="AC215" s="10"/>
      <c r="AD215" s="11"/>
      <c r="AE215" s="331"/>
      <c r="AF215" s="235">
        <v>10</v>
      </c>
      <c r="AG215" s="11" t="s">
        <v>631</v>
      </c>
      <c r="AH215" s="902">
        <f>S215+V215+Y215+AB215+AE215</f>
        <v>0</v>
      </c>
      <c r="AI215" s="45"/>
      <c r="AJ215" s="29"/>
      <c r="AK215" s="35"/>
    </row>
    <row r="216" spans="1:37" ht="30.75" customHeight="1">
      <c r="A216" s="17"/>
      <c r="B216" s="18"/>
      <c r="C216" s="17"/>
      <c r="D216" s="19"/>
      <c r="E216" s="18"/>
      <c r="F216" s="18"/>
      <c r="G216" s="918"/>
      <c r="H216" s="905"/>
      <c r="I216" s="908"/>
      <c r="J216" s="912" t="s">
        <v>12</v>
      </c>
      <c r="K216" s="912" t="s">
        <v>35</v>
      </c>
      <c r="L216" s="915" t="s">
        <v>67</v>
      </c>
      <c r="M216" s="34"/>
      <c r="N216" s="915" t="s">
        <v>754</v>
      </c>
      <c r="O216" s="10">
        <v>144</v>
      </c>
      <c r="P216" s="11" t="s">
        <v>286</v>
      </c>
      <c r="Q216" s="10">
        <v>144</v>
      </c>
      <c r="R216" s="11" t="s">
        <v>134</v>
      </c>
      <c r="S216" s="877">
        <v>212725000</v>
      </c>
      <c r="T216" s="10">
        <v>144</v>
      </c>
      <c r="U216" s="11" t="s">
        <v>134</v>
      </c>
      <c r="V216" s="877">
        <v>200000000</v>
      </c>
      <c r="W216" s="230">
        <v>2</v>
      </c>
      <c r="X216" s="11" t="s">
        <v>4</v>
      </c>
      <c r="Y216" s="889">
        <v>230362000</v>
      </c>
      <c r="Z216" s="10"/>
      <c r="AA216" s="11"/>
      <c r="AB216" s="877"/>
      <c r="AC216" s="10"/>
      <c r="AD216" s="11"/>
      <c r="AE216" s="877"/>
      <c r="AF216" s="235">
        <v>2</v>
      </c>
      <c r="AG216" s="11" t="s">
        <v>134</v>
      </c>
      <c r="AH216" s="879">
        <v>274109000</v>
      </c>
      <c r="AI216" s="45"/>
      <c r="AJ216" s="29"/>
      <c r="AK216" s="30"/>
    </row>
    <row r="217" spans="1:37" ht="42.75" customHeight="1">
      <c r="A217" s="17"/>
      <c r="B217" s="18"/>
      <c r="C217" s="17"/>
      <c r="D217" s="19"/>
      <c r="E217" s="18"/>
      <c r="F217" s="18"/>
      <c r="G217" s="918"/>
      <c r="H217" s="906"/>
      <c r="I217" s="909"/>
      <c r="J217" s="913"/>
      <c r="K217" s="913"/>
      <c r="L217" s="916"/>
      <c r="M217" s="33"/>
      <c r="N217" s="916"/>
      <c r="O217" s="10">
        <v>12</v>
      </c>
      <c r="P217" s="11" t="s">
        <v>287</v>
      </c>
      <c r="Q217" s="10">
        <v>12</v>
      </c>
      <c r="R217" s="11" t="s">
        <v>134</v>
      </c>
      <c r="S217" s="878"/>
      <c r="T217" s="10">
        <v>12</v>
      </c>
      <c r="U217" s="11" t="s">
        <v>134</v>
      </c>
      <c r="V217" s="878"/>
      <c r="W217" s="230">
        <v>24</v>
      </c>
      <c r="X217" s="11" t="s">
        <v>134</v>
      </c>
      <c r="Y217" s="890"/>
      <c r="Z217" s="10"/>
      <c r="AA217" s="11"/>
      <c r="AB217" s="878"/>
      <c r="AC217" s="10"/>
      <c r="AD217" s="11"/>
      <c r="AE217" s="878"/>
      <c r="AF217" s="235">
        <v>24</v>
      </c>
      <c r="AG217" s="11" t="s">
        <v>134</v>
      </c>
      <c r="AH217" s="880"/>
      <c r="AI217" s="45"/>
      <c r="AJ217" s="29"/>
      <c r="AK217" s="30"/>
    </row>
    <row r="218" spans="1:37" ht="30.75" customHeight="1">
      <c r="A218" s="17"/>
      <c r="B218" s="18"/>
      <c r="C218" s="17"/>
      <c r="D218" s="19"/>
      <c r="E218" s="18"/>
      <c r="F218" s="18"/>
      <c r="G218" s="12"/>
      <c r="H218" s="907"/>
      <c r="I218" s="910"/>
      <c r="J218" s="914"/>
      <c r="K218" s="914"/>
      <c r="L218" s="917"/>
      <c r="M218" s="118"/>
      <c r="N218" s="917"/>
      <c r="O218" s="10"/>
      <c r="P218" s="11" t="s">
        <v>82</v>
      </c>
      <c r="Q218" s="10"/>
      <c r="R218" s="11" t="s">
        <v>82</v>
      </c>
      <c r="S218" s="899"/>
      <c r="T218" s="10">
        <v>4</v>
      </c>
      <c r="U218" s="11" t="s">
        <v>82</v>
      </c>
      <c r="V218" s="899"/>
      <c r="W218" s="230"/>
      <c r="X218" s="11"/>
      <c r="Y218" s="900"/>
      <c r="Z218" s="10"/>
      <c r="AA218" s="11"/>
      <c r="AB218" s="899"/>
      <c r="AC218" s="10"/>
      <c r="AD218" s="11"/>
      <c r="AE218" s="899"/>
      <c r="AF218" s="230"/>
      <c r="AG218" s="11"/>
      <c r="AH218" s="902"/>
      <c r="AI218" s="45"/>
      <c r="AJ218" s="29"/>
      <c r="AK218" s="30"/>
    </row>
    <row r="219" spans="1:37" ht="25.5">
      <c r="A219" s="17"/>
      <c r="B219" s="18"/>
      <c r="C219" s="17"/>
      <c r="D219" s="19"/>
      <c r="E219" s="18"/>
      <c r="F219" s="18"/>
      <c r="G219" s="12"/>
      <c r="H219" s="12"/>
      <c r="I219" s="20"/>
      <c r="J219" s="13" t="s">
        <v>12</v>
      </c>
      <c r="K219" s="13" t="s">
        <v>17</v>
      </c>
      <c r="L219" s="21" t="s">
        <v>68</v>
      </c>
      <c r="M219" s="22"/>
      <c r="N219" s="11" t="s">
        <v>755</v>
      </c>
      <c r="O219" s="10">
        <v>3</v>
      </c>
      <c r="P219" s="11" t="s">
        <v>150</v>
      </c>
      <c r="Q219" s="10">
        <v>3</v>
      </c>
      <c r="R219" s="11" t="s">
        <v>150</v>
      </c>
      <c r="S219" s="6">
        <v>100000000</v>
      </c>
      <c r="T219" s="10">
        <v>3</v>
      </c>
      <c r="U219" s="11" t="s">
        <v>150</v>
      </c>
      <c r="V219" s="6">
        <v>30000000</v>
      </c>
      <c r="W219" s="230">
        <v>3</v>
      </c>
      <c r="X219" s="11" t="s">
        <v>150</v>
      </c>
      <c r="Y219" s="267">
        <v>30000000</v>
      </c>
      <c r="Z219" s="10"/>
      <c r="AA219" s="11"/>
      <c r="AB219" s="15"/>
      <c r="AC219" s="10"/>
      <c r="AD219" s="11"/>
      <c r="AE219" s="6"/>
      <c r="AF219" s="235">
        <v>3</v>
      </c>
      <c r="AG219" s="11" t="s">
        <v>150</v>
      </c>
      <c r="AH219" s="25">
        <f>S219+V219+Y219+AB219+AE219</f>
        <v>160000000</v>
      </c>
      <c r="AI219" s="44"/>
      <c r="AJ219" s="29"/>
      <c r="AK219" s="30"/>
    </row>
    <row r="220" spans="1:37" ht="12.75">
      <c r="A220" s="17"/>
      <c r="B220" s="18"/>
      <c r="C220" s="17"/>
      <c r="D220" s="19"/>
      <c r="E220" s="18"/>
      <c r="F220" s="18"/>
      <c r="G220" s="12"/>
      <c r="H220" s="905"/>
      <c r="I220" s="908"/>
      <c r="J220" s="912" t="s">
        <v>12</v>
      </c>
      <c r="K220" s="912" t="s">
        <v>18</v>
      </c>
      <c r="L220" s="915" t="s">
        <v>289</v>
      </c>
      <c r="M220" s="34"/>
      <c r="N220" s="903" t="s">
        <v>290</v>
      </c>
      <c r="O220" s="10">
        <v>1</v>
      </c>
      <c r="P220" s="11" t="s">
        <v>291</v>
      </c>
      <c r="Q220" s="10">
        <v>1</v>
      </c>
      <c r="R220" s="11" t="s">
        <v>291</v>
      </c>
      <c r="S220" s="949">
        <v>264000000</v>
      </c>
      <c r="T220" s="10"/>
      <c r="U220" s="11" t="s">
        <v>291</v>
      </c>
      <c r="V220" s="6"/>
      <c r="W220" s="230"/>
      <c r="X220" s="11"/>
      <c r="Y220" s="239"/>
      <c r="Z220" s="10"/>
      <c r="AA220" s="11"/>
      <c r="AB220" s="15"/>
      <c r="AC220" s="10"/>
      <c r="AD220" s="11"/>
      <c r="AE220" s="6"/>
      <c r="AF220" s="235">
        <f>Q220+T220+W220+Z220+AC220</f>
        <v>1</v>
      </c>
      <c r="AG220" s="11" t="s">
        <v>291</v>
      </c>
      <c r="AH220" s="879">
        <f>S220+V220+Y220+AB220+AE220</f>
        <v>264000000</v>
      </c>
      <c r="AI220" s="26"/>
      <c r="AJ220" s="29"/>
      <c r="AK220" s="30"/>
    </row>
    <row r="221" spans="1:37" ht="12.75">
      <c r="A221" s="17"/>
      <c r="B221" s="18"/>
      <c r="C221" s="17"/>
      <c r="D221" s="19"/>
      <c r="E221" s="18"/>
      <c r="F221" s="18"/>
      <c r="G221" s="12"/>
      <c r="H221" s="906"/>
      <c r="I221" s="909"/>
      <c r="J221" s="913"/>
      <c r="K221" s="913"/>
      <c r="L221" s="916"/>
      <c r="M221" s="33"/>
      <c r="N221" s="919"/>
      <c r="O221" s="10">
        <v>1</v>
      </c>
      <c r="P221" s="11" t="s">
        <v>292</v>
      </c>
      <c r="Q221" s="10">
        <v>1</v>
      </c>
      <c r="R221" s="11" t="s">
        <v>292</v>
      </c>
      <c r="S221" s="942"/>
      <c r="T221" s="10"/>
      <c r="U221" s="11" t="s">
        <v>292</v>
      </c>
      <c r="V221" s="6"/>
      <c r="W221" s="230"/>
      <c r="X221" s="11"/>
      <c r="Y221" s="239"/>
      <c r="Z221" s="10"/>
      <c r="AA221" s="11"/>
      <c r="AB221" s="15"/>
      <c r="AC221" s="10"/>
      <c r="AD221" s="11"/>
      <c r="AE221" s="6"/>
      <c r="AF221" s="235">
        <f>Q221+T221+W221+Z221+AC221</f>
        <v>1</v>
      </c>
      <c r="AG221" s="11" t="s">
        <v>292</v>
      </c>
      <c r="AH221" s="880"/>
      <c r="AI221" s="26"/>
      <c r="AJ221" s="29"/>
      <c r="AK221" s="30"/>
    </row>
    <row r="222" spans="1:37" ht="25.5">
      <c r="A222" s="17"/>
      <c r="B222" s="19"/>
      <c r="C222" s="17"/>
      <c r="D222" s="19"/>
      <c r="E222" s="18"/>
      <c r="F222" s="18"/>
      <c r="G222" s="12"/>
      <c r="H222" s="907"/>
      <c r="I222" s="910"/>
      <c r="J222" s="914"/>
      <c r="K222" s="914"/>
      <c r="L222" s="917"/>
      <c r="M222" s="118"/>
      <c r="N222" s="904"/>
      <c r="O222" s="10">
        <v>100</v>
      </c>
      <c r="P222" s="11" t="s">
        <v>293</v>
      </c>
      <c r="Q222" s="10">
        <v>100</v>
      </c>
      <c r="R222" s="11" t="s">
        <v>293</v>
      </c>
      <c r="S222" s="943"/>
      <c r="T222" s="10"/>
      <c r="U222" s="11" t="s">
        <v>293</v>
      </c>
      <c r="V222" s="6"/>
      <c r="W222" s="230"/>
      <c r="X222" s="11"/>
      <c r="Y222" s="239"/>
      <c r="Z222" s="10"/>
      <c r="AA222" s="11"/>
      <c r="AB222" s="15"/>
      <c r="AC222" s="10"/>
      <c r="AD222" s="11"/>
      <c r="AE222" s="6"/>
      <c r="AF222" s="235">
        <f>Q222+T222+W222+Z222+AC222</f>
        <v>100</v>
      </c>
      <c r="AG222" s="11" t="s">
        <v>293</v>
      </c>
      <c r="AH222" s="902"/>
      <c r="AI222" s="26"/>
      <c r="AJ222" s="29"/>
      <c r="AK222" s="30"/>
    </row>
    <row r="223" spans="1:37" ht="12.75">
      <c r="A223" s="17"/>
      <c r="B223" s="19"/>
      <c r="C223" s="17"/>
      <c r="D223" s="19"/>
      <c r="E223" s="18"/>
      <c r="F223" s="18"/>
      <c r="G223" s="12"/>
      <c r="H223" s="12"/>
      <c r="I223" s="20"/>
      <c r="J223" s="20"/>
      <c r="K223" s="13"/>
      <c r="L223" s="21"/>
      <c r="M223" s="22"/>
      <c r="N223" s="11"/>
      <c r="O223" s="10"/>
      <c r="P223" s="11"/>
      <c r="Q223" s="10"/>
      <c r="R223" s="11"/>
      <c r="S223" s="6"/>
      <c r="T223" s="10"/>
      <c r="U223" s="332"/>
      <c r="V223" s="6"/>
      <c r="W223" s="230"/>
      <c r="X223" s="11"/>
      <c r="Y223" s="239"/>
      <c r="Z223" s="10"/>
      <c r="AA223" s="11"/>
      <c r="AB223" s="15"/>
      <c r="AC223" s="333"/>
      <c r="AD223" s="11"/>
      <c r="AE223" s="6"/>
      <c r="AF223" s="235"/>
      <c r="AG223" s="11"/>
      <c r="AH223" s="25"/>
      <c r="AI223" s="26"/>
      <c r="AJ223" s="29"/>
      <c r="AK223" s="30"/>
    </row>
    <row r="224" spans="1:39" ht="21" customHeight="1">
      <c r="A224" s="242" t="s">
        <v>3</v>
      </c>
      <c r="B224" s="334" t="s">
        <v>522</v>
      </c>
      <c r="C224" s="22" t="s">
        <v>3</v>
      </c>
      <c r="D224" s="334" t="s">
        <v>390</v>
      </c>
      <c r="E224" s="22" t="s">
        <v>3</v>
      </c>
      <c r="F224" s="243" t="s">
        <v>392</v>
      </c>
      <c r="G224" s="20">
        <v>1</v>
      </c>
      <c r="H224" s="20" t="s">
        <v>46</v>
      </c>
      <c r="I224" s="317" t="s">
        <v>11</v>
      </c>
      <c r="J224" s="227" t="s">
        <v>69</v>
      </c>
      <c r="K224" s="13"/>
      <c r="L224" s="245" t="s">
        <v>394</v>
      </c>
      <c r="M224" s="228" t="s">
        <v>3</v>
      </c>
      <c r="N224" s="247" t="s">
        <v>395</v>
      </c>
      <c r="O224" s="335">
        <f>0.0802503124019026*100</f>
        <v>8.025031240190259</v>
      </c>
      <c r="P224" s="142" t="s">
        <v>384</v>
      </c>
      <c r="Q224" s="336">
        <v>8.03435833368188</v>
      </c>
      <c r="R224" s="142" t="s">
        <v>384</v>
      </c>
      <c r="S224" s="229">
        <f>SUM(S231:S269)</f>
        <v>4131876000</v>
      </c>
      <c r="T224" s="336">
        <v>8.0436854271735</v>
      </c>
      <c r="U224" s="2" t="s">
        <v>384</v>
      </c>
      <c r="V224" s="229">
        <f>V231+V237+V238+V246+V248+V251+V261+V263+V264+V265</f>
        <v>2167436850</v>
      </c>
      <c r="W224" s="337">
        <v>8.05301252066512</v>
      </c>
      <c r="X224" s="142" t="s">
        <v>384</v>
      </c>
      <c r="Y224" s="232">
        <f>SUM(Y231:Y269)</f>
        <v>2250873000</v>
      </c>
      <c r="Z224" s="336"/>
      <c r="AA224" s="142"/>
      <c r="AB224" s="229"/>
      <c r="AC224" s="336"/>
      <c r="AD224" s="142"/>
      <c r="AE224" s="229"/>
      <c r="AF224" s="337">
        <f>W224</f>
        <v>8.05301252066512</v>
      </c>
      <c r="AG224" s="142" t="s">
        <v>384</v>
      </c>
      <c r="AH224" s="232">
        <f>SUM(AH231:AH269)</f>
        <v>7308306850</v>
      </c>
      <c r="AI224" s="338" t="s">
        <v>385</v>
      </c>
      <c r="AJ224" s="29"/>
      <c r="AK224" s="30"/>
      <c r="AM224" s="37">
        <f>S224+V224+Y224+AB224+AE224</f>
        <v>8550185850</v>
      </c>
    </row>
    <row r="225" spans="1:37" ht="21" customHeight="1">
      <c r="A225" s="242"/>
      <c r="B225" s="334" t="s">
        <v>529</v>
      </c>
      <c r="C225" s="22"/>
      <c r="D225" s="334" t="s">
        <v>391</v>
      </c>
      <c r="E225" s="244"/>
      <c r="F225" s="243" t="s">
        <v>393</v>
      </c>
      <c r="G225" s="20"/>
      <c r="H225" s="186"/>
      <c r="I225" s="326"/>
      <c r="J225" s="252"/>
      <c r="K225" s="187"/>
      <c r="L225" s="253" t="s">
        <v>167</v>
      </c>
      <c r="M225" s="246"/>
      <c r="N225" s="247" t="s">
        <v>396</v>
      </c>
      <c r="O225" s="248"/>
      <c r="P225" s="142"/>
      <c r="Q225" s="339"/>
      <c r="R225" s="142"/>
      <c r="S225" s="256"/>
      <c r="T225" s="339"/>
      <c r="U225" s="2"/>
      <c r="V225" s="256"/>
      <c r="W225" s="254"/>
      <c r="X225" s="142"/>
      <c r="Y225" s="320"/>
      <c r="Z225" s="339"/>
      <c r="AA225" s="142"/>
      <c r="AB225" s="256"/>
      <c r="AC225" s="339"/>
      <c r="AD225" s="142"/>
      <c r="AE225" s="256"/>
      <c r="AF225" s="340"/>
      <c r="AG225" s="142"/>
      <c r="AH225" s="167"/>
      <c r="AI225" s="338" t="s">
        <v>167</v>
      </c>
      <c r="AJ225" s="29"/>
      <c r="AK225" s="30"/>
    </row>
    <row r="226" spans="1:37" ht="21" customHeight="1">
      <c r="A226" s="242"/>
      <c r="B226" s="334" t="s">
        <v>530</v>
      </c>
      <c r="C226" s="22"/>
      <c r="D226" s="334" t="s">
        <v>533</v>
      </c>
      <c r="E226" s="244"/>
      <c r="F226" s="243" t="s">
        <v>535</v>
      </c>
      <c r="G226" s="20"/>
      <c r="H226" s="186"/>
      <c r="I226" s="326"/>
      <c r="J226" s="252"/>
      <c r="K226" s="187"/>
      <c r="L226" s="253"/>
      <c r="M226" s="246" t="s">
        <v>3</v>
      </c>
      <c r="N226" s="247" t="s">
        <v>440</v>
      </c>
      <c r="O226" s="339">
        <f>207/434*100</f>
        <v>47.69585253456221</v>
      </c>
      <c r="P226" s="142" t="s">
        <v>384</v>
      </c>
      <c r="Q226" s="339">
        <f>(207+7+19)/434*100</f>
        <v>53.686635944700456</v>
      </c>
      <c r="R226" s="142" t="s">
        <v>384</v>
      </c>
      <c r="S226" s="256"/>
      <c r="T226" s="339">
        <f>(207+7+19+18)/434*100</f>
        <v>57.83410138248848</v>
      </c>
      <c r="U226" s="142" t="s">
        <v>384</v>
      </c>
      <c r="V226" s="256"/>
      <c r="W226" s="340">
        <f>(207+7+19+18+18)/434*100</f>
        <v>61.9815668202765</v>
      </c>
      <c r="X226" s="142" t="s">
        <v>384</v>
      </c>
      <c r="Y226" s="320"/>
      <c r="Z226" s="339"/>
      <c r="AA226" s="142"/>
      <c r="AB226" s="256"/>
      <c r="AC226" s="339"/>
      <c r="AD226" s="142"/>
      <c r="AE226" s="256"/>
      <c r="AF226" s="340">
        <f>W226</f>
        <v>61.9815668202765</v>
      </c>
      <c r="AG226" s="142" t="s">
        <v>384</v>
      </c>
      <c r="AH226" s="167"/>
      <c r="AI226" s="338"/>
      <c r="AJ226" s="29"/>
      <c r="AK226" s="30"/>
    </row>
    <row r="227" spans="1:37" ht="21" customHeight="1">
      <c r="A227" s="242"/>
      <c r="B227" s="334" t="s">
        <v>531</v>
      </c>
      <c r="C227" s="22"/>
      <c r="D227" s="334" t="s">
        <v>389</v>
      </c>
      <c r="E227" s="244" t="s">
        <v>3</v>
      </c>
      <c r="F227" s="243" t="s">
        <v>536</v>
      </c>
      <c r="G227" s="20"/>
      <c r="H227" s="186"/>
      <c r="I227" s="326"/>
      <c r="J227" s="252"/>
      <c r="K227" s="187"/>
      <c r="L227" s="253"/>
      <c r="M227" s="246"/>
      <c r="N227" s="247" t="s">
        <v>441</v>
      </c>
      <c r="O227" s="248"/>
      <c r="P227" s="142"/>
      <c r="Q227" s="339"/>
      <c r="R227" s="142"/>
      <c r="S227" s="256"/>
      <c r="T227" s="339"/>
      <c r="U227" s="2"/>
      <c r="V227" s="256"/>
      <c r="W227" s="254"/>
      <c r="X227" s="142"/>
      <c r="Y227" s="320"/>
      <c r="Z227" s="339"/>
      <c r="AA227" s="142"/>
      <c r="AB227" s="256"/>
      <c r="AC227" s="339"/>
      <c r="AD227" s="142"/>
      <c r="AE227" s="256"/>
      <c r="AF227" s="340"/>
      <c r="AG227" s="142"/>
      <c r="AH227" s="167"/>
      <c r="AI227" s="338"/>
      <c r="AJ227" s="29"/>
      <c r="AK227" s="30"/>
    </row>
    <row r="228" spans="1:37" ht="21" customHeight="1">
      <c r="A228" s="242"/>
      <c r="B228" s="334" t="s">
        <v>532</v>
      </c>
      <c r="C228" s="22"/>
      <c r="D228" s="334" t="s">
        <v>534</v>
      </c>
      <c r="E228" s="244"/>
      <c r="F228" s="243" t="s">
        <v>537</v>
      </c>
      <c r="G228" s="20"/>
      <c r="H228" s="186"/>
      <c r="I228" s="326"/>
      <c r="J228" s="252"/>
      <c r="K228" s="187"/>
      <c r="L228" s="253"/>
      <c r="M228" s="246"/>
      <c r="N228" s="247" t="s">
        <v>442</v>
      </c>
      <c r="O228" s="248"/>
      <c r="P228" s="142"/>
      <c r="Q228" s="339"/>
      <c r="R228" s="142"/>
      <c r="S228" s="256"/>
      <c r="T228" s="339"/>
      <c r="U228" s="2"/>
      <c r="V228" s="256"/>
      <c r="W228" s="254"/>
      <c r="X228" s="142"/>
      <c r="Y228" s="320"/>
      <c r="Z228" s="339"/>
      <c r="AA228" s="142"/>
      <c r="AB228" s="256"/>
      <c r="AC228" s="339"/>
      <c r="AD228" s="142"/>
      <c r="AE228" s="256"/>
      <c r="AF228" s="340"/>
      <c r="AG228" s="142"/>
      <c r="AH228" s="167"/>
      <c r="AI228" s="338"/>
      <c r="AJ228" s="29"/>
      <c r="AK228" s="30"/>
    </row>
    <row r="229" spans="1:37" ht="21" customHeight="1">
      <c r="A229" s="242"/>
      <c r="B229" s="334" t="s">
        <v>509</v>
      </c>
      <c r="C229" s="22"/>
      <c r="D229" s="334" t="s">
        <v>151</v>
      </c>
      <c r="E229" s="244"/>
      <c r="F229" s="243" t="s">
        <v>538</v>
      </c>
      <c r="G229" s="20"/>
      <c r="H229" s="186"/>
      <c r="I229" s="326"/>
      <c r="J229" s="252"/>
      <c r="K229" s="187"/>
      <c r="L229" s="253"/>
      <c r="M229" s="246"/>
      <c r="N229" s="247" t="s">
        <v>443</v>
      </c>
      <c r="O229" s="248"/>
      <c r="P229" s="142"/>
      <c r="Q229" s="339"/>
      <c r="R229" s="142"/>
      <c r="S229" s="256"/>
      <c r="T229" s="339"/>
      <c r="U229" s="2"/>
      <c r="V229" s="256"/>
      <c r="W229" s="254"/>
      <c r="X229" s="142"/>
      <c r="Y229" s="320"/>
      <c r="Z229" s="339"/>
      <c r="AA229" s="142"/>
      <c r="AB229" s="256"/>
      <c r="AC229" s="339"/>
      <c r="AD229" s="142"/>
      <c r="AE229" s="256"/>
      <c r="AF229" s="340"/>
      <c r="AG229" s="142"/>
      <c r="AH229" s="167"/>
      <c r="AI229" s="338"/>
      <c r="AJ229" s="29"/>
      <c r="AK229" s="30"/>
    </row>
    <row r="230" spans="1:37" ht="21" customHeight="1">
      <c r="A230" s="242"/>
      <c r="B230" s="11"/>
      <c r="C230" s="22"/>
      <c r="D230" s="341"/>
      <c r="E230" s="22"/>
      <c r="F230" s="243" t="s">
        <v>539</v>
      </c>
      <c r="G230" s="20"/>
      <c r="H230" s="186"/>
      <c r="I230" s="326"/>
      <c r="J230" s="252"/>
      <c r="K230" s="187"/>
      <c r="L230" s="253"/>
      <c r="M230" s="22"/>
      <c r="N230" s="35"/>
      <c r="O230" s="10"/>
      <c r="P230" s="11"/>
      <c r="Q230" s="10"/>
      <c r="R230" s="11"/>
      <c r="S230" s="256"/>
      <c r="T230" s="10"/>
      <c r="U230" s="3"/>
      <c r="V230" s="256"/>
      <c r="W230" s="230"/>
      <c r="X230" s="11"/>
      <c r="Y230" s="320"/>
      <c r="Z230" s="10"/>
      <c r="AA230" s="11"/>
      <c r="AB230" s="256"/>
      <c r="AC230" s="10"/>
      <c r="AD230" s="11"/>
      <c r="AE230" s="256"/>
      <c r="AF230" s="235"/>
      <c r="AG230" s="238"/>
      <c r="AH230" s="167"/>
      <c r="AI230" s="26"/>
      <c r="AJ230" s="29"/>
      <c r="AK230" s="30"/>
    </row>
    <row r="231" spans="1:37" ht="22.5" customHeight="1">
      <c r="A231" s="17"/>
      <c r="B231" s="11"/>
      <c r="C231" s="22"/>
      <c r="D231" s="11"/>
      <c r="E231" s="244"/>
      <c r="F231" s="243" t="s">
        <v>540</v>
      </c>
      <c r="G231" s="918"/>
      <c r="H231" s="905"/>
      <c r="I231" s="908"/>
      <c r="J231" s="912" t="s">
        <v>69</v>
      </c>
      <c r="K231" s="912" t="s">
        <v>13</v>
      </c>
      <c r="L231" s="915" t="s">
        <v>177</v>
      </c>
      <c r="M231" s="34"/>
      <c r="N231" s="925" t="s">
        <v>137</v>
      </c>
      <c r="O231" s="10">
        <v>23</v>
      </c>
      <c r="P231" s="11" t="s">
        <v>143</v>
      </c>
      <c r="Q231" s="10">
        <v>24</v>
      </c>
      <c r="R231" s="11" t="s">
        <v>143</v>
      </c>
      <c r="S231" s="877">
        <v>148905000</v>
      </c>
      <c r="T231" s="10">
        <v>24</v>
      </c>
      <c r="U231" s="11" t="s">
        <v>143</v>
      </c>
      <c r="V231" s="877">
        <v>139610000</v>
      </c>
      <c r="W231" s="230"/>
      <c r="X231" s="11"/>
      <c r="Y231" s="889"/>
      <c r="Z231" s="10"/>
      <c r="AA231" s="11"/>
      <c r="AB231" s="877"/>
      <c r="AC231" s="10"/>
      <c r="AD231" s="11"/>
      <c r="AE231" s="877"/>
      <c r="AF231" s="235">
        <f>O231+Q231+T231</f>
        <v>71</v>
      </c>
      <c r="AG231" s="11" t="s">
        <v>143</v>
      </c>
      <c r="AH231" s="879">
        <f>S231+V231+Y231+AB231+AE231</f>
        <v>288515000</v>
      </c>
      <c r="AI231" s="45"/>
      <c r="AJ231" s="29"/>
      <c r="AK231" s="35"/>
    </row>
    <row r="232" spans="1:37" ht="12.75">
      <c r="A232" s="17"/>
      <c r="B232" s="11"/>
      <c r="C232" s="22"/>
      <c r="D232" s="11"/>
      <c r="E232" s="22"/>
      <c r="F232" s="35" t="s">
        <v>541</v>
      </c>
      <c r="G232" s="918"/>
      <c r="H232" s="906"/>
      <c r="I232" s="909"/>
      <c r="J232" s="913"/>
      <c r="K232" s="913"/>
      <c r="L232" s="916"/>
      <c r="M232" s="33"/>
      <c r="N232" s="925"/>
      <c r="O232" s="10">
        <v>48</v>
      </c>
      <c r="P232" s="11" t="s">
        <v>138</v>
      </c>
      <c r="Q232" s="10">
        <v>50</v>
      </c>
      <c r="R232" s="11" t="s">
        <v>142</v>
      </c>
      <c r="S232" s="878"/>
      <c r="T232" s="10">
        <v>50</v>
      </c>
      <c r="U232" s="11" t="s">
        <v>142</v>
      </c>
      <c r="V232" s="878"/>
      <c r="W232" s="230"/>
      <c r="X232" s="11"/>
      <c r="Y232" s="890"/>
      <c r="Z232" s="10"/>
      <c r="AA232" s="11"/>
      <c r="AB232" s="878"/>
      <c r="AC232" s="10"/>
      <c r="AD232" s="11"/>
      <c r="AE232" s="878"/>
      <c r="AF232" s="235">
        <f>O232+Q232+T232</f>
        <v>148</v>
      </c>
      <c r="AG232" s="11" t="s">
        <v>142</v>
      </c>
      <c r="AH232" s="880"/>
      <c r="AI232" s="45"/>
      <c r="AJ232" s="29"/>
      <c r="AK232" s="35"/>
    </row>
    <row r="233" spans="1:37" ht="33.75" customHeight="1">
      <c r="A233" s="17"/>
      <c r="B233" s="11"/>
      <c r="C233" s="22"/>
      <c r="D233" s="11"/>
      <c r="E233" s="244"/>
      <c r="F233" s="243" t="s">
        <v>542</v>
      </c>
      <c r="G233" s="12"/>
      <c r="H233" s="906"/>
      <c r="I233" s="909"/>
      <c r="J233" s="913"/>
      <c r="K233" s="913"/>
      <c r="L233" s="916"/>
      <c r="M233" s="33"/>
      <c r="N233" s="903" t="s">
        <v>294</v>
      </c>
      <c r="O233" s="10"/>
      <c r="P233" s="11" t="s">
        <v>33</v>
      </c>
      <c r="Q233" s="10">
        <v>1</v>
      </c>
      <c r="R233" s="11" t="s">
        <v>33</v>
      </c>
      <c r="S233" s="878"/>
      <c r="T233" s="10"/>
      <c r="U233" s="11" t="s">
        <v>33</v>
      </c>
      <c r="V233" s="878"/>
      <c r="W233" s="230"/>
      <c r="X233" s="11"/>
      <c r="Y233" s="890"/>
      <c r="Z233" s="10"/>
      <c r="AA233" s="11"/>
      <c r="AB233" s="878"/>
      <c r="AC233" s="10"/>
      <c r="AD233" s="11"/>
      <c r="AE233" s="878"/>
      <c r="AF233" s="235">
        <f aca="true" t="shared" si="10" ref="AF233:AF243">Q233+T233+W233+Z233+AC233</f>
        <v>1</v>
      </c>
      <c r="AG233" s="11" t="s">
        <v>33</v>
      </c>
      <c r="AH233" s="880"/>
      <c r="AI233" s="45"/>
      <c r="AJ233" s="29"/>
      <c r="AK233" s="35"/>
    </row>
    <row r="234" spans="1:37" ht="12.75">
      <c r="A234" s="17"/>
      <c r="B234" s="11"/>
      <c r="C234" s="22"/>
      <c r="D234" s="11"/>
      <c r="E234" s="22"/>
      <c r="F234" s="35"/>
      <c r="G234" s="12"/>
      <c r="H234" s="906"/>
      <c r="I234" s="909"/>
      <c r="J234" s="913"/>
      <c r="K234" s="913"/>
      <c r="L234" s="916"/>
      <c r="M234" s="33"/>
      <c r="N234" s="904"/>
      <c r="O234" s="10"/>
      <c r="P234" s="11" t="s">
        <v>134</v>
      </c>
      <c r="Q234" s="10">
        <v>5</v>
      </c>
      <c r="R234" s="11" t="s">
        <v>134</v>
      </c>
      <c r="S234" s="878"/>
      <c r="T234" s="10"/>
      <c r="U234" s="11" t="s">
        <v>134</v>
      </c>
      <c r="V234" s="878"/>
      <c r="W234" s="230"/>
      <c r="X234" s="11"/>
      <c r="Y234" s="890"/>
      <c r="Z234" s="10"/>
      <c r="AA234" s="11"/>
      <c r="AB234" s="878"/>
      <c r="AC234" s="10"/>
      <c r="AD234" s="11"/>
      <c r="AE234" s="878"/>
      <c r="AF234" s="235">
        <f t="shared" si="10"/>
        <v>5</v>
      </c>
      <c r="AG234" s="11" t="s">
        <v>134</v>
      </c>
      <c r="AH234" s="880"/>
      <c r="AI234" s="45"/>
      <c r="AJ234" s="29"/>
      <c r="AK234" s="35"/>
    </row>
    <row r="235" spans="1:37" ht="39">
      <c r="A235" s="17"/>
      <c r="B235" s="11"/>
      <c r="C235" s="22"/>
      <c r="D235" s="11"/>
      <c r="E235" s="22"/>
      <c r="F235" s="35"/>
      <c r="G235" s="12"/>
      <c r="H235" s="906"/>
      <c r="I235" s="909"/>
      <c r="J235" s="913"/>
      <c r="K235" s="913"/>
      <c r="L235" s="916"/>
      <c r="M235" s="33"/>
      <c r="N235" s="61" t="s">
        <v>295</v>
      </c>
      <c r="O235" s="10"/>
      <c r="P235" s="11" t="s">
        <v>33</v>
      </c>
      <c r="Q235" s="10">
        <v>1</v>
      </c>
      <c r="R235" s="11" t="s">
        <v>33</v>
      </c>
      <c r="S235" s="878"/>
      <c r="T235" s="10"/>
      <c r="U235" s="11" t="s">
        <v>33</v>
      </c>
      <c r="V235" s="878"/>
      <c r="W235" s="230"/>
      <c r="X235" s="11"/>
      <c r="Y235" s="890"/>
      <c r="Z235" s="10"/>
      <c r="AA235" s="11"/>
      <c r="AB235" s="878"/>
      <c r="AC235" s="10"/>
      <c r="AD235" s="11"/>
      <c r="AE235" s="878"/>
      <c r="AF235" s="235">
        <f t="shared" si="10"/>
        <v>1</v>
      </c>
      <c r="AG235" s="11" t="s">
        <v>33</v>
      </c>
      <c r="AH235" s="880"/>
      <c r="AI235" s="45"/>
      <c r="AJ235" s="29"/>
      <c r="AK235" s="35"/>
    </row>
    <row r="236" spans="1:37" ht="24.75" customHeight="1">
      <c r="A236" s="17"/>
      <c r="B236" s="11"/>
      <c r="C236" s="22"/>
      <c r="D236" s="11"/>
      <c r="E236" s="22"/>
      <c r="F236" s="35"/>
      <c r="G236" s="12"/>
      <c r="H236" s="907"/>
      <c r="I236" s="910"/>
      <c r="J236" s="914"/>
      <c r="K236" s="914"/>
      <c r="L236" s="917"/>
      <c r="M236" s="33"/>
      <c r="N236" s="61" t="s">
        <v>296</v>
      </c>
      <c r="O236" s="10"/>
      <c r="P236" s="11" t="s">
        <v>33</v>
      </c>
      <c r="Q236" s="10">
        <v>1</v>
      </c>
      <c r="R236" s="11" t="s">
        <v>33</v>
      </c>
      <c r="S236" s="899"/>
      <c r="T236" s="10"/>
      <c r="U236" s="11" t="s">
        <v>33</v>
      </c>
      <c r="V236" s="899"/>
      <c r="W236" s="230"/>
      <c r="X236" s="11"/>
      <c r="Y236" s="900"/>
      <c r="Z236" s="10"/>
      <c r="AA236" s="11"/>
      <c r="AB236" s="899"/>
      <c r="AC236" s="10"/>
      <c r="AD236" s="11"/>
      <c r="AE236" s="899"/>
      <c r="AF236" s="235">
        <f t="shared" si="10"/>
        <v>1</v>
      </c>
      <c r="AG236" s="11" t="s">
        <v>33</v>
      </c>
      <c r="AH236" s="902"/>
      <c r="AI236" s="45"/>
      <c r="AJ236" s="29"/>
      <c r="AK236" s="35"/>
    </row>
    <row r="237" spans="1:37" ht="51.75">
      <c r="A237" s="17"/>
      <c r="B237" s="11"/>
      <c r="C237" s="22"/>
      <c r="D237" s="11"/>
      <c r="E237" s="27"/>
      <c r="F237" s="35"/>
      <c r="G237" s="12"/>
      <c r="H237" s="39"/>
      <c r="I237" s="40"/>
      <c r="J237" s="41" t="s">
        <v>69</v>
      </c>
      <c r="K237" s="41" t="s">
        <v>15</v>
      </c>
      <c r="L237" s="39" t="s">
        <v>70</v>
      </c>
      <c r="M237" s="42"/>
      <c r="N237" s="11" t="s">
        <v>757</v>
      </c>
      <c r="O237" s="10">
        <v>25</v>
      </c>
      <c r="P237" s="11" t="s">
        <v>139</v>
      </c>
      <c r="Q237" s="10">
        <v>20</v>
      </c>
      <c r="R237" s="11" t="s">
        <v>130</v>
      </c>
      <c r="S237" s="15">
        <v>200000000</v>
      </c>
      <c r="T237" s="10">
        <v>20</v>
      </c>
      <c r="U237" s="11" t="s">
        <v>130</v>
      </c>
      <c r="V237" s="15">
        <v>226416000</v>
      </c>
      <c r="W237" s="230">
        <v>20</v>
      </c>
      <c r="X237" s="11" t="s">
        <v>756</v>
      </c>
      <c r="Y237" s="305">
        <v>200000000</v>
      </c>
      <c r="Z237" s="10"/>
      <c r="AA237" s="11"/>
      <c r="AB237" s="15"/>
      <c r="AC237" s="10"/>
      <c r="AD237" s="11"/>
      <c r="AE237" s="15"/>
      <c r="AF237" s="235">
        <f>O237+Q237+T237+W237+Z237+AC237</f>
        <v>85</v>
      </c>
      <c r="AG237" s="11" t="s">
        <v>130</v>
      </c>
      <c r="AH237" s="43">
        <f>S237+V237+Y237+AB237+AE237</f>
        <v>626416000</v>
      </c>
      <c r="AI237" s="44"/>
      <c r="AJ237" s="29"/>
      <c r="AK237" s="11"/>
    </row>
    <row r="238" spans="1:37" ht="12.75">
      <c r="A238" s="17"/>
      <c r="B238" s="18"/>
      <c r="C238" s="17"/>
      <c r="D238" s="19"/>
      <c r="E238" s="18"/>
      <c r="F238" s="18"/>
      <c r="G238" s="12"/>
      <c r="H238" s="905"/>
      <c r="I238" s="908"/>
      <c r="J238" s="912" t="s">
        <v>69</v>
      </c>
      <c r="K238" s="912" t="s">
        <v>32</v>
      </c>
      <c r="L238" s="915" t="s">
        <v>71</v>
      </c>
      <c r="M238" s="34"/>
      <c r="N238" s="903" t="s">
        <v>758</v>
      </c>
      <c r="O238" s="10">
        <v>1</v>
      </c>
      <c r="P238" s="11" t="s">
        <v>33</v>
      </c>
      <c r="Q238" s="10">
        <v>1</v>
      </c>
      <c r="R238" s="11" t="s">
        <v>33</v>
      </c>
      <c r="S238" s="886">
        <v>200000000</v>
      </c>
      <c r="T238" s="10">
        <v>1</v>
      </c>
      <c r="U238" s="11" t="s">
        <v>33</v>
      </c>
      <c r="V238" s="886">
        <v>230636000</v>
      </c>
      <c r="W238" s="230"/>
      <c r="X238" s="11"/>
      <c r="Y238" s="895">
        <v>200000000</v>
      </c>
      <c r="Z238" s="10"/>
      <c r="AA238" s="11"/>
      <c r="AB238" s="877"/>
      <c r="AC238" s="10"/>
      <c r="AD238" s="11"/>
      <c r="AE238" s="877"/>
      <c r="AF238" s="235">
        <f>O238+Q238+T238+W238+Z238+AC238</f>
        <v>3</v>
      </c>
      <c r="AG238" s="11" t="s">
        <v>33</v>
      </c>
      <c r="AH238" s="879">
        <f>S238+V238+Y238+AB238+AE238</f>
        <v>630636000</v>
      </c>
      <c r="AI238" s="45"/>
      <c r="AJ238" s="29"/>
      <c r="AK238" s="35"/>
    </row>
    <row r="239" spans="1:37" ht="21.75" customHeight="1">
      <c r="A239" s="17"/>
      <c r="B239" s="18"/>
      <c r="C239" s="17"/>
      <c r="D239" s="19"/>
      <c r="E239" s="18"/>
      <c r="F239" s="18"/>
      <c r="G239" s="12"/>
      <c r="H239" s="906"/>
      <c r="I239" s="909"/>
      <c r="J239" s="913"/>
      <c r="K239" s="913"/>
      <c r="L239" s="916"/>
      <c r="M239" s="33"/>
      <c r="N239" s="919"/>
      <c r="O239" s="10">
        <v>2</v>
      </c>
      <c r="P239" s="11" t="s">
        <v>134</v>
      </c>
      <c r="Q239" s="10">
        <v>1</v>
      </c>
      <c r="R239" s="11" t="s">
        <v>134</v>
      </c>
      <c r="S239" s="887"/>
      <c r="T239" s="10">
        <v>2</v>
      </c>
      <c r="U239" s="11" t="s">
        <v>134</v>
      </c>
      <c r="V239" s="887"/>
      <c r="W239" s="230"/>
      <c r="X239" s="11"/>
      <c r="Y239" s="920"/>
      <c r="Z239" s="10"/>
      <c r="AA239" s="11"/>
      <c r="AB239" s="878"/>
      <c r="AC239" s="10"/>
      <c r="AD239" s="11"/>
      <c r="AE239" s="878"/>
      <c r="AF239" s="235">
        <f>O239+Q239+T239+W239+Z239+AC239</f>
        <v>5</v>
      </c>
      <c r="AG239" s="11" t="s">
        <v>134</v>
      </c>
      <c r="AH239" s="880"/>
      <c r="AI239" s="45"/>
      <c r="AJ239" s="29"/>
      <c r="AK239" s="35"/>
    </row>
    <row r="240" spans="1:37" ht="39">
      <c r="A240" s="17"/>
      <c r="B240" s="18"/>
      <c r="C240" s="17"/>
      <c r="D240" s="19"/>
      <c r="E240" s="18"/>
      <c r="F240" s="18"/>
      <c r="G240" s="12"/>
      <c r="H240" s="46"/>
      <c r="I240" s="47"/>
      <c r="J240" s="8"/>
      <c r="K240" s="8"/>
      <c r="L240" s="917"/>
      <c r="M240" s="33"/>
      <c r="N240" s="904"/>
      <c r="O240" s="10"/>
      <c r="P240" s="11"/>
      <c r="Q240" s="10"/>
      <c r="R240" s="11"/>
      <c r="S240" s="888"/>
      <c r="T240" s="10">
        <v>168</v>
      </c>
      <c r="U240" s="11" t="s">
        <v>603</v>
      </c>
      <c r="V240" s="888"/>
      <c r="W240" s="230">
        <v>100</v>
      </c>
      <c r="X240" s="11" t="s">
        <v>603</v>
      </c>
      <c r="Y240" s="896"/>
      <c r="Z240" s="10"/>
      <c r="AA240" s="11"/>
      <c r="AB240" s="14"/>
      <c r="AC240" s="10"/>
      <c r="AD240" s="11"/>
      <c r="AE240" s="48"/>
      <c r="AF240" s="235">
        <v>100</v>
      </c>
      <c r="AG240" s="11" t="s">
        <v>759</v>
      </c>
      <c r="AH240" s="902"/>
      <c r="AI240" s="45"/>
      <c r="AJ240" s="29"/>
      <c r="AK240" s="35"/>
    </row>
    <row r="241" spans="1:37" ht="63" customHeight="1">
      <c r="A241" s="17"/>
      <c r="B241" s="18"/>
      <c r="C241" s="17"/>
      <c r="D241" s="19"/>
      <c r="E241" s="18"/>
      <c r="F241" s="18"/>
      <c r="G241" s="12"/>
      <c r="H241" s="905"/>
      <c r="I241" s="908"/>
      <c r="J241" s="912" t="s">
        <v>69</v>
      </c>
      <c r="K241" s="912" t="s">
        <v>34</v>
      </c>
      <c r="L241" s="915" t="s">
        <v>298</v>
      </c>
      <c r="M241" s="34"/>
      <c r="N241" s="974" t="s">
        <v>299</v>
      </c>
      <c r="O241" s="10"/>
      <c r="P241" s="11" t="s">
        <v>134</v>
      </c>
      <c r="Q241" s="10">
        <v>5</v>
      </c>
      <c r="R241" s="11" t="s">
        <v>134</v>
      </c>
      <c r="S241" s="877">
        <v>350000000</v>
      </c>
      <c r="T241" s="10"/>
      <c r="U241" s="11" t="s">
        <v>134</v>
      </c>
      <c r="V241" s="4"/>
      <c r="W241" s="230"/>
      <c r="X241" s="11" t="s">
        <v>134</v>
      </c>
      <c r="Y241" s="239"/>
      <c r="Z241" s="10"/>
      <c r="AA241" s="11"/>
      <c r="AB241" s="15"/>
      <c r="AC241" s="10"/>
      <c r="AD241" s="11"/>
      <c r="AE241" s="6"/>
      <c r="AF241" s="235">
        <f t="shared" si="10"/>
        <v>5</v>
      </c>
      <c r="AG241" s="11" t="s">
        <v>134</v>
      </c>
      <c r="AH241" s="879">
        <f>S241+V241+Y241+AB241+AE241</f>
        <v>350000000</v>
      </c>
      <c r="AI241" s="45"/>
      <c r="AJ241" s="29"/>
      <c r="AK241" s="30"/>
    </row>
    <row r="242" spans="1:37" ht="12.75">
      <c r="A242" s="17"/>
      <c r="B242" s="18"/>
      <c r="C242" s="17"/>
      <c r="D242" s="19"/>
      <c r="E242" s="18"/>
      <c r="F242" s="18"/>
      <c r="G242" s="12"/>
      <c r="H242" s="906"/>
      <c r="I242" s="909"/>
      <c r="J242" s="913"/>
      <c r="K242" s="913"/>
      <c r="L242" s="916"/>
      <c r="M242" s="33"/>
      <c r="N242" s="975"/>
      <c r="O242" s="10"/>
      <c r="P242" s="11" t="s">
        <v>292</v>
      </c>
      <c r="Q242" s="10">
        <v>1</v>
      </c>
      <c r="R242" s="11" t="s">
        <v>292</v>
      </c>
      <c r="S242" s="878"/>
      <c r="T242" s="10"/>
      <c r="U242" s="11" t="s">
        <v>292</v>
      </c>
      <c r="V242" s="5"/>
      <c r="W242" s="230"/>
      <c r="X242" s="11" t="s">
        <v>292</v>
      </c>
      <c r="Y242" s="239"/>
      <c r="Z242" s="10"/>
      <c r="AA242" s="11"/>
      <c r="AB242" s="15"/>
      <c r="AC242" s="10"/>
      <c r="AD242" s="11"/>
      <c r="AE242" s="6"/>
      <c r="AF242" s="235">
        <f t="shared" si="10"/>
        <v>1</v>
      </c>
      <c r="AG242" s="11" t="s">
        <v>292</v>
      </c>
      <c r="AH242" s="880"/>
      <c r="AI242" s="45"/>
      <c r="AJ242" s="29"/>
      <c r="AK242" s="30"/>
    </row>
    <row r="243" spans="1:37" ht="25.5">
      <c r="A243" s="17"/>
      <c r="B243" s="18"/>
      <c r="C243" s="17"/>
      <c r="D243" s="19"/>
      <c r="E243" s="18"/>
      <c r="F243" s="18"/>
      <c r="G243" s="12"/>
      <c r="H243" s="907"/>
      <c r="I243" s="910"/>
      <c r="J243" s="914"/>
      <c r="K243" s="914"/>
      <c r="L243" s="917"/>
      <c r="M243" s="118"/>
      <c r="N243" s="976"/>
      <c r="O243" s="10"/>
      <c r="P243" s="11" t="s">
        <v>300</v>
      </c>
      <c r="Q243" s="10">
        <v>1</v>
      </c>
      <c r="R243" s="11" t="s">
        <v>300</v>
      </c>
      <c r="S243" s="899"/>
      <c r="T243" s="10"/>
      <c r="U243" s="11" t="s">
        <v>300</v>
      </c>
      <c r="V243" s="5"/>
      <c r="W243" s="230"/>
      <c r="X243" s="11" t="s">
        <v>300</v>
      </c>
      <c r="Y243" s="239"/>
      <c r="Z243" s="10"/>
      <c r="AA243" s="11"/>
      <c r="AB243" s="15"/>
      <c r="AC243" s="10"/>
      <c r="AD243" s="11"/>
      <c r="AE243" s="6"/>
      <c r="AF243" s="235">
        <f t="shared" si="10"/>
        <v>1</v>
      </c>
      <c r="AG243" s="11" t="s">
        <v>300</v>
      </c>
      <c r="AH243" s="902"/>
      <c r="AI243" s="45"/>
      <c r="AJ243" s="29"/>
      <c r="AK243" s="30"/>
    </row>
    <row r="244" spans="1:37" ht="25.5">
      <c r="A244" s="17"/>
      <c r="B244" s="18"/>
      <c r="C244" s="17"/>
      <c r="D244" s="19"/>
      <c r="E244" s="18"/>
      <c r="F244" s="18"/>
      <c r="G244" s="12"/>
      <c r="H244" s="905"/>
      <c r="I244" s="908"/>
      <c r="J244" s="912" t="s">
        <v>69</v>
      </c>
      <c r="K244" s="912" t="s">
        <v>16</v>
      </c>
      <c r="L244" s="915" t="s">
        <v>761</v>
      </c>
      <c r="M244" s="34"/>
      <c r="N244" s="903" t="s">
        <v>760</v>
      </c>
      <c r="O244" s="10"/>
      <c r="P244" s="11" t="s">
        <v>301</v>
      </c>
      <c r="Q244" s="10">
        <v>5</v>
      </c>
      <c r="R244" s="11" t="s">
        <v>301</v>
      </c>
      <c r="S244" s="877">
        <v>196550000</v>
      </c>
      <c r="T244" s="10"/>
      <c r="U244" s="11" t="s">
        <v>301</v>
      </c>
      <c r="V244" s="886"/>
      <c r="W244" s="230">
        <v>10</v>
      </c>
      <c r="X244" s="11" t="s">
        <v>6</v>
      </c>
      <c r="Y244" s="895">
        <v>200000000</v>
      </c>
      <c r="Z244" s="10"/>
      <c r="AA244" s="11"/>
      <c r="AB244" s="886"/>
      <c r="AC244" s="10"/>
      <c r="AD244" s="11"/>
      <c r="AE244" s="886"/>
      <c r="AF244" s="235">
        <v>10</v>
      </c>
      <c r="AG244" s="11" t="s">
        <v>5</v>
      </c>
      <c r="AH244" s="879">
        <f>S244+V244+Y244+AB244+AE244</f>
        <v>396550000</v>
      </c>
      <c r="AI244" s="26"/>
      <c r="AJ244" s="29"/>
      <c r="AK244" s="30"/>
    </row>
    <row r="245" spans="1:37" ht="12.75">
      <c r="A245" s="17"/>
      <c r="B245" s="18"/>
      <c r="C245" s="17"/>
      <c r="D245" s="19"/>
      <c r="E245" s="18"/>
      <c r="F245" s="18"/>
      <c r="G245" s="12"/>
      <c r="H245" s="907"/>
      <c r="I245" s="910"/>
      <c r="J245" s="914"/>
      <c r="K245" s="914"/>
      <c r="L245" s="917"/>
      <c r="M245" s="118"/>
      <c r="N245" s="904"/>
      <c r="O245" s="10"/>
      <c r="P245" s="11" t="s">
        <v>134</v>
      </c>
      <c r="Q245" s="10">
        <v>5</v>
      </c>
      <c r="R245" s="11" t="s">
        <v>134</v>
      </c>
      <c r="S245" s="899"/>
      <c r="T245" s="10"/>
      <c r="U245" s="11" t="s">
        <v>134</v>
      </c>
      <c r="V245" s="888"/>
      <c r="W245" s="230"/>
      <c r="X245" s="11"/>
      <c r="Y245" s="896"/>
      <c r="Z245" s="10"/>
      <c r="AA245" s="11"/>
      <c r="AB245" s="888"/>
      <c r="AC245" s="10"/>
      <c r="AD245" s="11"/>
      <c r="AE245" s="888"/>
      <c r="AF245" s="235"/>
      <c r="AG245" s="11"/>
      <c r="AH245" s="902"/>
      <c r="AI245" s="26"/>
      <c r="AJ245" s="29"/>
      <c r="AK245" s="30"/>
    </row>
    <row r="246" spans="1:37" ht="57" customHeight="1">
      <c r="A246" s="17"/>
      <c r="B246" s="18"/>
      <c r="C246" s="17"/>
      <c r="D246" s="19"/>
      <c r="E246" s="18"/>
      <c r="F246" s="18"/>
      <c r="G246" s="12"/>
      <c r="H246" s="905"/>
      <c r="I246" s="908"/>
      <c r="J246" s="912" t="s">
        <v>69</v>
      </c>
      <c r="K246" s="912" t="s">
        <v>35</v>
      </c>
      <c r="L246" s="915" t="s">
        <v>302</v>
      </c>
      <c r="M246" s="34"/>
      <c r="N246" s="903" t="s">
        <v>605</v>
      </c>
      <c r="O246" s="10"/>
      <c r="P246" s="11" t="s">
        <v>134</v>
      </c>
      <c r="Q246" s="10">
        <v>5</v>
      </c>
      <c r="R246" s="11" t="s">
        <v>134</v>
      </c>
      <c r="S246" s="877">
        <v>406190000</v>
      </c>
      <c r="T246" s="10">
        <v>5</v>
      </c>
      <c r="U246" s="11" t="s">
        <v>134</v>
      </c>
      <c r="V246" s="877">
        <v>429003000</v>
      </c>
      <c r="W246" s="230"/>
      <c r="X246" s="11"/>
      <c r="Y246" s="889"/>
      <c r="Z246" s="10"/>
      <c r="AA246" s="11"/>
      <c r="AB246" s="877"/>
      <c r="AC246" s="10"/>
      <c r="AD246" s="11"/>
      <c r="AE246" s="949"/>
      <c r="AF246" s="235">
        <f>O246+Q246+T246+W246+Z246+AC246</f>
        <v>10</v>
      </c>
      <c r="AG246" s="11" t="s">
        <v>134</v>
      </c>
      <c r="AH246" s="879">
        <f>S246+V246+Y246+AB246+AE246</f>
        <v>835193000</v>
      </c>
      <c r="AI246" s="26"/>
      <c r="AJ246" s="29"/>
      <c r="AK246" s="30"/>
    </row>
    <row r="247" spans="1:37" ht="12.75">
      <c r="A247" s="17"/>
      <c r="B247" s="18"/>
      <c r="C247" s="17"/>
      <c r="D247" s="19"/>
      <c r="E247" s="18"/>
      <c r="F247" s="18"/>
      <c r="G247" s="12"/>
      <c r="H247" s="907"/>
      <c r="I247" s="910"/>
      <c r="J247" s="914"/>
      <c r="K247" s="914"/>
      <c r="L247" s="917"/>
      <c r="M247" s="118"/>
      <c r="N247" s="904"/>
      <c r="O247" s="10"/>
      <c r="P247" s="11" t="s">
        <v>33</v>
      </c>
      <c r="Q247" s="10">
        <v>1</v>
      </c>
      <c r="R247" s="11" t="s">
        <v>33</v>
      </c>
      <c r="S247" s="899"/>
      <c r="T247" s="10">
        <v>1</v>
      </c>
      <c r="U247" s="11" t="s">
        <v>33</v>
      </c>
      <c r="V247" s="899"/>
      <c r="W247" s="230"/>
      <c r="X247" s="11"/>
      <c r="Y247" s="900"/>
      <c r="Z247" s="10"/>
      <c r="AA247" s="11"/>
      <c r="AB247" s="899"/>
      <c r="AC247" s="10"/>
      <c r="AD247" s="11"/>
      <c r="AE247" s="943"/>
      <c r="AF247" s="235">
        <f>O247+Q247+T247+W247+Z247+AC247</f>
        <v>2</v>
      </c>
      <c r="AG247" s="11" t="s">
        <v>33</v>
      </c>
      <c r="AH247" s="902"/>
      <c r="AI247" s="26"/>
      <c r="AJ247" s="29"/>
      <c r="AK247" s="30"/>
    </row>
    <row r="248" spans="1:37" ht="77.25" customHeight="1">
      <c r="A248" s="17"/>
      <c r="B248" s="18"/>
      <c r="C248" s="17"/>
      <c r="D248" s="19"/>
      <c r="E248" s="18"/>
      <c r="F248" s="18"/>
      <c r="G248" s="12"/>
      <c r="H248" s="12"/>
      <c r="I248" s="20"/>
      <c r="J248" s="13" t="s">
        <v>69</v>
      </c>
      <c r="K248" s="13" t="s">
        <v>17</v>
      </c>
      <c r="L248" s="21" t="s">
        <v>178</v>
      </c>
      <c r="M248" s="22"/>
      <c r="N248" s="11" t="s">
        <v>303</v>
      </c>
      <c r="O248" s="24"/>
      <c r="P248" s="343" t="s">
        <v>304</v>
      </c>
      <c r="Q248" s="24">
        <v>1</v>
      </c>
      <c r="R248" s="343" t="s">
        <v>140</v>
      </c>
      <c r="S248" s="6">
        <v>998285000</v>
      </c>
      <c r="T248" s="24"/>
      <c r="U248" s="343"/>
      <c r="V248" s="6"/>
      <c r="W248" s="301"/>
      <c r="X248" s="343"/>
      <c r="Y248" s="239"/>
      <c r="Z248" s="24"/>
      <c r="AA248" s="343"/>
      <c r="AB248" s="15"/>
      <c r="AC248" s="24"/>
      <c r="AD248" s="343"/>
      <c r="AE248" s="4"/>
      <c r="AF248" s="235">
        <f>O248+Q248+T248+W248+Z248+AC248</f>
        <v>1</v>
      </c>
      <c r="AG248" s="343" t="s">
        <v>140</v>
      </c>
      <c r="AH248" s="344">
        <f>S248+V248+Y248+AB248+AE248</f>
        <v>998285000</v>
      </c>
      <c r="AI248" s="26"/>
      <c r="AJ248" s="29"/>
      <c r="AK248" s="30"/>
    </row>
    <row r="249" spans="1:37" ht="77.25" customHeight="1">
      <c r="A249" s="17"/>
      <c r="B249" s="18"/>
      <c r="C249" s="17"/>
      <c r="D249" s="19"/>
      <c r="E249" s="18"/>
      <c r="F249" s="18"/>
      <c r="G249" s="12"/>
      <c r="H249" s="12"/>
      <c r="I249" s="20"/>
      <c r="J249" s="13" t="s">
        <v>69</v>
      </c>
      <c r="K249" s="13" t="s">
        <v>27</v>
      </c>
      <c r="L249" s="21" t="s">
        <v>305</v>
      </c>
      <c r="M249" s="22"/>
      <c r="N249" s="11" t="s">
        <v>306</v>
      </c>
      <c r="O249" s="24"/>
      <c r="P249" s="343" t="s">
        <v>307</v>
      </c>
      <c r="Q249" s="24">
        <v>1</v>
      </c>
      <c r="R249" s="343" t="s">
        <v>140</v>
      </c>
      <c r="S249" s="6">
        <v>1442900000</v>
      </c>
      <c r="T249" s="24"/>
      <c r="U249" s="343" t="s">
        <v>140</v>
      </c>
      <c r="V249" s="6"/>
      <c r="W249" s="301"/>
      <c r="X249" s="343"/>
      <c r="Y249" s="239"/>
      <c r="Z249" s="24"/>
      <c r="AA249" s="343"/>
      <c r="AB249" s="15"/>
      <c r="AC249" s="24"/>
      <c r="AD249" s="343"/>
      <c r="AE249" s="4"/>
      <c r="AF249" s="235">
        <v>1</v>
      </c>
      <c r="AG249" s="343" t="s">
        <v>140</v>
      </c>
      <c r="AH249" s="344">
        <f>S249+V249+Y249+AB249+AE249</f>
        <v>1442900000</v>
      </c>
      <c r="AI249" s="26"/>
      <c r="AJ249" s="29"/>
      <c r="AK249" s="30"/>
    </row>
    <row r="250" spans="1:37" ht="22.5" customHeight="1">
      <c r="A250" s="17"/>
      <c r="B250" s="18"/>
      <c r="C250" s="17"/>
      <c r="D250" s="19"/>
      <c r="E250" s="18"/>
      <c r="F250" s="18"/>
      <c r="G250" s="12"/>
      <c r="H250" s="12"/>
      <c r="I250" s="20"/>
      <c r="J250" s="20"/>
      <c r="K250" s="13"/>
      <c r="L250" s="21"/>
      <c r="M250" s="22"/>
      <c r="N250" s="11"/>
      <c r="O250" s="10"/>
      <c r="P250" s="11"/>
      <c r="Q250" s="10"/>
      <c r="R250" s="11"/>
      <c r="S250" s="6"/>
      <c r="T250" s="10"/>
      <c r="U250" s="332"/>
      <c r="V250" s="6"/>
      <c r="W250" s="230"/>
      <c r="X250" s="11"/>
      <c r="Y250" s="239"/>
      <c r="Z250" s="10"/>
      <c r="AA250" s="11"/>
      <c r="AB250" s="15"/>
      <c r="AC250" s="10"/>
      <c r="AD250" s="11"/>
      <c r="AE250" s="6"/>
      <c r="AF250" s="235">
        <f>Q250+T250+W250+Z250+AC250</f>
        <v>0</v>
      </c>
      <c r="AG250" s="11"/>
      <c r="AH250" s="236"/>
      <c r="AI250" s="26"/>
      <c r="AJ250" s="29"/>
      <c r="AK250" s="30"/>
    </row>
    <row r="251" spans="1:37" ht="25.5">
      <c r="A251" s="17"/>
      <c r="B251" s="18"/>
      <c r="C251" s="17"/>
      <c r="D251" s="19"/>
      <c r="E251" s="18"/>
      <c r="F251" s="18"/>
      <c r="G251" s="12"/>
      <c r="H251" s="12"/>
      <c r="I251" s="20"/>
      <c r="J251" s="12"/>
      <c r="K251" s="912" t="s">
        <v>18</v>
      </c>
      <c r="L251" s="915" t="s">
        <v>420</v>
      </c>
      <c r="M251" s="34"/>
      <c r="N251" s="903" t="s">
        <v>423</v>
      </c>
      <c r="O251" s="10"/>
      <c r="P251" s="11" t="s">
        <v>421</v>
      </c>
      <c r="Q251" s="73"/>
      <c r="R251" s="72" t="s">
        <v>421</v>
      </c>
      <c r="S251" s="886"/>
      <c r="T251" s="73">
        <v>1</v>
      </c>
      <c r="U251" s="72" t="s">
        <v>421</v>
      </c>
      <c r="V251" s="886">
        <v>507647000</v>
      </c>
      <c r="W251" s="345"/>
      <c r="X251" s="72"/>
      <c r="Y251" s="895"/>
      <c r="Z251" s="73"/>
      <c r="AA251" s="72"/>
      <c r="AB251" s="886"/>
      <c r="AC251" s="73"/>
      <c r="AD251" s="72"/>
      <c r="AE251" s="886"/>
      <c r="AF251" s="345">
        <v>1</v>
      </c>
      <c r="AG251" s="11" t="s">
        <v>421</v>
      </c>
      <c r="AH251" s="879">
        <f>S251+V251+Y251+AB251+AE251</f>
        <v>507647000</v>
      </c>
      <c r="AI251" s="44"/>
      <c r="AJ251" s="29"/>
      <c r="AK251" s="30"/>
    </row>
    <row r="252" spans="1:37" ht="34.5" customHeight="1">
      <c r="A252" s="17"/>
      <c r="B252" s="18"/>
      <c r="C252" s="17"/>
      <c r="D252" s="19"/>
      <c r="E252" s="18"/>
      <c r="F252" s="18"/>
      <c r="G252" s="12"/>
      <c r="H252" s="12"/>
      <c r="I252" s="20"/>
      <c r="J252" s="12"/>
      <c r="K252" s="913"/>
      <c r="L252" s="916"/>
      <c r="M252" s="118"/>
      <c r="N252" s="904"/>
      <c r="O252" s="10"/>
      <c r="P252" s="11" t="s">
        <v>422</v>
      </c>
      <c r="Q252" s="73"/>
      <c r="R252" s="72" t="s">
        <v>422</v>
      </c>
      <c r="S252" s="887"/>
      <c r="T252" s="73">
        <v>1</v>
      </c>
      <c r="U252" s="72" t="s">
        <v>422</v>
      </c>
      <c r="V252" s="887">
        <f aca="true" t="shared" si="11" ref="V252:V258">369667000+(14*1300000)</f>
        <v>387867000</v>
      </c>
      <c r="W252" s="345"/>
      <c r="X252" s="72"/>
      <c r="Y252" s="920"/>
      <c r="Z252" s="73"/>
      <c r="AA252" s="72"/>
      <c r="AB252" s="887"/>
      <c r="AC252" s="73"/>
      <c r="AD252" s="72"/>
      <c r="AE252" s="887"/>
      <c r="AF252" s="345">
        <v>2</v>
      </c>
      <c r="AG252" s="11" t="s">
        <v>422</v>
      </c>
      <c r="AH252" s="906"/>
      <c r="AI252" s="44"/>
      <c r="AJ252" s="29"/>
      <c r="AK252" s="30"/>
    </row>
    <row r="253" spans="1:37" ht="51.75">
      <c r="A253" s="17"/>
      <c r="B253" s="18"/>
      <c r="C253" s="17"/>
      <c r="D253" s="19"/>
      <c r="E253" s="18"/>
      <c r="F253" s="18"/>
      <c r="G253" s="12"/>
      <c r="H253" s="12"/>
      <c r="I253" s="20"/>
      <c r="J253" s="12"/>
      <c r="K253" s="913"/>
      <c r="L253" s="916"/>
      <c r="M253" s="34"/>
      <c r="N253" s="903" t="s">
        <v>426</v>
      </c>
      <c r="O253" s="10"/>
      <c r="P253" s="11" t="s">
        <v>424</v>
      </c>
      <c r="Q253" s="73"/>
      <c r="R253" s="72" t="s">
        <v>424</v>
      </c>
      <c r="S253" s="887"/>
      <c r="T253" s="73">
        <v>6</v>
      </c>
      <c r="U253" s="72" t="s">
        <v>424</v>
      </c>
      <c r="V253" s="887">
        <f t="shared" si="11"/>
        <v>387867000</v>
      </c>
      <c r="W253" s="345"/>
      <c r="X253" s="72"/>
      <c r="Y253" s="920"/>
      <c r="Z253" s="73"/>
      <c r="AA253" s="72"/>
      <c r="AB253" s="887"/>
      <c r="AC253" s="73"/>
      <c r="AD253" s="72"/>
      <c r="AE253" s="887"/>
      <c r="AF253" s="345">
        <v>7</v>
      </c>
      <c r="AG253" s="11" t="s">
        <v>424</v>
      </c>
      <c r="AH253" s="906"/>
      <c r="AI253" s="44"/>
      <c r="AJ253" s="29"/>
      <c r="AK253" s="30"/>
    </row>
    <row r="254" spans="1:37" ht="30.75" customHeight="1">
      <c r="A254" s="17"/>
      <c r="B254" s="18"/>
      <c r="C254" s="17"/>
      <c r="D254" s="19"/>
      <c r="E254" s="18"/>
      <c r="F254" s="18"/>
      <c r="G254" s="12"/>
      <c r="H254" s="12"/>
      <c r="I254" s="20"/>
      <c r="J254" s="12"/>
      <c r="K254" s="913"/>
      <c r="L254" s="916"/>
      <c r="M254" s="118"/>
      <c r="N254" s="904"/>
      <c r="O254" s="10"/>
      <c r="P254" s="11" t="s">
        <v>425</v>
      </c>
      <c r="Q254" s="73"/>
      <c r="R254" s="72" t="s">
        <v>425</v>
      </c>
      <c r="S254" s="887"/>
      <c r="T254" s="73">
        <v>15</v>
      </c>
      <c r="U254" s="72" t="s">
        <v>425</v>
      </c>
      <c r="V254" s="887">
        <f t="shared" si="11"/>
        <v>387867000</v>
      </c>
      <c r="W254" s="345"/>
      <c r="X254" s="72"/>
      <c r="Y254" s="920"/>
      <c r="Z254" s="73"/>
      <c r="AA254" s="72"/>
      <c r="AB254" s="887"/>
      <c r="AC254" s="73"/>
      <c r="AD254" s="72"/>
      <c r="AE254" s="887"/>
      <c r="AF254" s="345">
        <v>26</v>
      </c>
      <c r="AG254" s="11" t="s">
        <v>425</v>
      </c>
      <c r="AH254" s="906"/>
      <c r="AI254" s="44"/>
      <c r="AJ254" s="29"/>
      <c r="AK254" s="30"/>
    </row>
    <row r="255" spans="1:37" ht="47.25" customHeight="1">
      <c r="A255" s="17"/>
      <c r="B255" s="18"/>
      <c r="C255" s="17"/>
      <c r="D255" s="19"/>
      <c r="E255" s="18"/>
      <c r="F255" s="18"/>
      <c r="G255" s="12"/>
      <c r="H255" s="12"/>
      <c r="I255" s="20"/>
      <c r="J255" s="12"/>
      <c r="K255" s="913"/>
      <c r="L255" s="916"/>
      <c r="M255" s="22"/>
      <c r="N255" s="11" t="s">
        <v>428</v>
      </c>
      <c r="O255" s="10"/>
      <c r="P255" s="11" t="s">
        <v>427</v>
      </c>
      <c r="Q255" s="73"/>
      <c r="R255" s="72" t="s">
        <v>427</v>
      </c>
      <c r="S255" s="887"/>
      <c r="T255" s="73">
        <v>10</v>
      </c>
      <c r="U255" s="72" t="s">
        <v>427</v>
      </c>
      <c r="V255" s="887">
        <f t="shared" si="11"/>
        <v>387867000</v>
      </c>
      <c r="W255" s="345"/>
      <c r="X255" s="72"/>
      <c r="Y255" s="920"/>
      <c r="Z255" s="73"/>
      <c r="AA255" s="72"/>
      <c r="AB255" s="887"/>
      <c r="AC255" s="73"/>
      <c r="AD255" s="72"/>
      <c r="AE255" s="887"/>
      <c r="AF255" s="345">
        <v>7</v>
      </c>
      <c r="AG255" s="11" t="s">
        <v>427</v>
      </c>
      <c r="AH255" s="906"/>
      <c r="AI255" s="44"/>
      <c r="AJ255" s="29"/>
      <c r="AK255" s="30"/>
    </row>
    <row r="256" spans="1:37" ht="54" customHeight="1">
      <c r="A256" s="17"/>
      <c r="B256" s="18"/>
      <c r="C256" s="17"/>
      <c r="D256" s="19"/>
      <c r="E256" s="18"/>
      <c r="F256" s="18"/>
      <c r="G256" s="12"/>
      <c r="H256" s="12"/>
      <c r="I256" s="20"/>
      <c r="J256" s="12"/>
      <c r="K256" s="913"/>
      <c r="L256" s="916"/>
      <c r="M256" s="34"/>
      <c r="N256" s="61" t="s">
        <v>472</v>
      </c>
      <c r="O256" s="10"/>
      <c r="P256" s="11" t="s">
        <v>463</v>
      </c>
      <c r="Q256" s="73"/>
      <c r="R256" s="72"/>
      <c r="S256" s="887"/>
      <c r="T256" s="73">
        <v>2</v>
      </c>
      <c r="U256" s="11" t="s">
        <v>463</v>
      </c>
      <c r="V256" s="887"/>
      <c r="W256" s="345"/>
      <c r="X256" s="11"/>
      <c r="Y256" s="920"/>
      <c r="Z256" s="73"/>
      <c r="AA256" s="11"/>
      <c r="AB256" s="887"/>
      <c r="AC256" s="73"/>
      <c r="AD256" s="11"/>
      <c r="AE256" s="887"/>
      <c r="AF256" s="345">
        <v>2</v>
      </c>
      <c r="AG256" s="11" t="s">
        <v>463</v>
      </c>
      <c r="AH256" s="906"/>
      <c r="AI256" s="44"/>
      <c r="AJ256" s="29"/>
      <c r="AK256" s="30"/>
    </row>
    <row r="257" spans="1:37" ht="36" customHeight="1">
      <c r="A257" s="17"/>
      <c r="B257" s="18"/>
      <c r="C257" s="17"/>
      <c r="D257" s="19"/>
      <c r="E257" s="18"/>
      <c r="F257" s="18"/>
      <c r="G257" s="12"/>
      <c r="H257" s="12"/>
      <c r="I257" s="20"/>
      <c r="J257" s="12"/>
      <c r="K257" s="913"/>
      <c r="L257" s="916"/>
      <c r="M257" s="34"/>
      <c r="N257" s="903" t="s">
        <v>195</v>
      </c>
      <c r="O257" s="10"/>
      <c r="P257" s="11" t="s">
        <v>429</v>
      </c>
      <c r="Q257" s="73"/>
      <c r="R257" s="72" t="s">
        <v>429</v>
      </c>
      <c r="S257" s="887"/>
      <c r="T257" s="73"/>
      <c r="U257" s="72" t="s">
        <v>429</v>
      </c>
      <c r="V257" s="887">
        <f t="shared" si="11"/>
        <v>387867000</v>
      </c>
      <c r="W257" s="345"/>
      <c r="X257" s="72"/>
      <c r="Y257" s="920"/>
      <c r="Z257" s="73"/>
      <c r="AA257" s="72"/>
      <c r="AB257" s="887"/>
      <c r="AC257" s="73"/>
      <c r="AD257" s="72"/>
      <c r="AE257" s="887"/>
      <c r="AF257" s="235">
        <f>T257</f>
        <v>0</v>
      </c>
      <c r="AG257" s="11" t="s">
        <v>429</v>
      </c>
      <c r="AH257" s="906"/>
      <c r="AI257" s="44"/>
      <c r="AJ257" s="29"/>
      <c r="AK257" s="30"/>
    </row>
    <row r="258" spans="1:37" ht="18.75" customHeight="1">
      <c r="A258" s="17"/>
      <c r="B258" s="18"/>
      <c r="C258" s="17"/>
      <c r="D258" s="19"/>
      <c r="E258" s="18"/>
      <c r="F258" s="18"/>
      <c r="G258" s="12"/>
      <c r="H258" s="12"/>
      <c r="I258" s="20"/>
      <c r="J258" s="12"/>
      <c r="K258" s="913"/>
      <c r="L258" s="916"/>
      <c r="M258" s="118"/>
      <c r="N258" s="919"/>
      <c r="O258" s="10"/>
      <c r="P258" s="11" t="s">
        <v>430</v>
      </c>
      <c r="Q258" s="73"/>
      <c r="R258" s="72" t="s">
        <v>430</v>
      </c>
      <c r="S258" s="887"/>
      <c r="T258" s="73"/>
      <c r="U258" s="72" t="s">
        <v>430</v>
      </c>
      <c r="V258" s="887">
        <f t="shared" si="11"/>
        <v>387867000</v>
      </c>
      <c r="W258" s="345"/>
      <c r="X258" s="72"/>
      <c r="Y258" s="920"/>
      <c r="Z258" s="73"/>
      <c r="AA258" s="72"/>
      <c r="AB258" s="887"/>
      <c r="AC258" s="73"/>
      <c r="AD258" s="72"/>
      <c r="AE258" s="887"/>
      <c r="AF258" s="235">
        <f>T258</f>
        <v>0</v>
      </c>
      <c r="AG258" s="11" t="s">
        <v>430</v>
      </c>
      <c r="AH258" s="906"/>
      <c r="AI258" s="44"/>
      <c r="AJ258" s="29"/>
      <c r="AK258" s="30"/>
    </row>
    <row r="259" spans="1:37" ht="18.75" customHeight="1">
      <c r="A259" s="17"/>
      <c r="B259" s="18"/>
      <c r="C259" s="17"/>
      <c r="D259" s="19"/>
      <c r="E259" s="18"/>
      <c r="F259" s="18"/>
      <c r="G259" s="12"/>
      <c r="H259" s="12"/>
      <c r="I259" s="20"/>
      <c r="J259" s="12"/>
      <c r="K259" s="8"/>
      <c r="L259" s="969"/>
      <c r="M259" s="118"/>
      <c r="N259" s="904"/>
      <c r="O259" s="10"/>
      <c r="P259" s="11" t="s">
        <v>474</v>
      </c>
      <c r="Q259" s="73"/>
      <c r="R259" s="72" t="s">
        <v>473</v>
      </c>
      <c r="S259" s="7"/>
      <c r="T259" s="73">
        <v>10</v>
      </c>
      <c r="U259" s="72"/>
      <c r="V259" s="970"/>
      <c r="W259" s="345"/>
      <c r="X259" s="72"/>
      <c r="Y259" s="972"/>
      <c r="Z259" s="73"/>
      <c r="AA259" s="72"/>
      <c r="AB259" s="963"/>
      <c r="AC259" s="73"/>
      <c r="AD259" s="72"/>
      <c r="AE259" s="963"/>
      <c r="AF259" s="235">
        <v>10</v>
      </c>
      <c r="AG259" s="11" t="s">
        <v>473</v>
      </c>
      <c r="AH259" s="963"/>
      <c r="AI259" s="44"/>
      <c r="AJ259" s="29"/>
      <c r="AK259" s="30"/>
    </row>
    <row r="260" spans="1:37" ht="48" customHeight="1">
      <c r="A260" s="17"/>
      <c r="B260" s="18"/>
      <c r="C260" s="17"/>
      <c r="D260" s="18"/>
      <c r="E260" s="17"/>
      <c r="F260" s="19"/>
      <c r="G260" s="12"/>
      <c r="H260" s="12"/>
      <c r="I260" s="20"/>
      <c r="J260" s="20"/>
      <c r="K260" s="13"/>
      <c r="L260" s="966"/>
      <c r="M260" s="22"/>
      <c r="N260" s="11" t="s">
        <v>461</v>
      </c>
      <c r="O260" s="10"/>
      <c r="P260" s="11" t="s">
        <v>462</v>
      </c>
      <c r="Q260" s="10"/>
      <c r="R260" s="11"/>
      <c r="S260" s="6"/>
      <c r="T260" s="10">
        <v>18</v>
      </c>
      <c r="U260" s="11" t="s">
        <v>463</v>
      </c>
      <c r="V260" s="971"/>
      <c r="W260" s="230"/>
      <c r="X260" s="11"/>
      <c r="Y260" s="973"/>
      <c r="Z260" s="10"/>
      <c r="AA260" s="11"/>
      <c r="AB260" s="964"/>
      <c r="AC260" s="10"/>
      <c r="AD260" s="11"/>
      <c r="AE260" s="964"/>
      <c r="AF260" s="230">
        <v>18</v>
      </c>
      <c r="AG260" s="11" t="s">
        <v>463</v>
      </c>
      <c r="AH260" s="964"/>
      <c r="AI260" s="26"/>
      <c r="AJ260" s="29"/>
      <c r="AK260" s="30"/>
    </row>
    <row r="261" spans="1:37" ht="28.5" customHeight="1">
      <c r="A261" s="17"/>
      <c r="C261" s="17"/>
      <c r="E261" s="17"/>
      <c r="F261" s="19"/>
      <c r="G261" s="12"/>
      <c r="H261" s="12"/>
      <c r="I261" s="20"/>
      <c r="J261" s="20"/>
      <c r="K261" s="912" t="s">
        <v>475</v>
      </c>
      <c r="L261" s="965" t="s">
        <v>604</v>
      </c>
      <c r="M261" s="22"/>
      <c r="N261" s="903" t="s">
        <v>480</v>
      </c>
      <c r="O261" s="10"/>
      <c r="P261" s="11" t="s">
        <v>412</v>
      </c>
      <c r="Q261" s="10"/>
      <c r="R261" s="11"/>
      <c r="S261" s="6"/>
      <c r="T261" s="10">
        <v>1</v>
      </c>
      <c r="U261" s="11" t="s">
        <v>412</v>
      </c>
      <c r="V261" s="346">
        <v>216236000</v>
      </c>
      <c r="W261" s="230"/>
      <c r="X261" s="11"/>
      <c r="Y261" s="347"/>
      <c r="Z261" s="10"/>
      <c r="AA261" s="11"/>
      <c r="AB261" s="348"/>
      <c r="AC261" s="10"/>
      <c r="AD261" s="11"/>
      <c r="AE261" s="348"/>
      <c r="AF261" s="230">
        <v>1</v>
      </c>
      <c r="AG261" s="11" t="s">
        <v>412</v>
      </c>
      <c r="AH261" s="967">
        <f>V261+Y261+AB261+AE261</f>
        <v>216236000</v>
      </c>
      <c r="AI261" s="236"/>
      <c r="AJ261" s="29"/>
      <c r="AK261" s="30"/>
    </row>
    <row r="262" spans="1:37" ht="27" customHeight="1">
      <c r="A262" s="17"/>
      <c r="C262" s="17"/>
      <c r="E262" s="17"/>
      <c r="F262" s="19"/>
      <c r="G262" s="12"/>
      <c r="H262" s="12"/>
      <c r="I262" s="20"/>
      <c r="J262" s="20"/>
      <c r="K262" s="914"/>
      <c r="L262" s="966"/>
      <c r="M262" s="22"/>
      <c r="N262" s="904"/>
      <c r="O262" s="10"/>
      <c r="P262" s="11" t="s">
        <v>292</v>
      </c>
      <c r="Q262" s="10"/>
      <c r="R262" s="11"/>
      <c r="S262" s="6"/>
      <c r="T262" s="10">
        <v>1</v>
      </c>
      <c r="U262" s="11" t="s">
        <v>292</v>
      </c>
      <c r="V262" s="348"/>
      <c r="W262" s="230"/>
      <c r="X262" s="11"/>
      <c r="Y262" s="347"/>
      <c r="Z262" s="10"/>
      <c r="AA262" s="11"/>
      <c r="AB262" s="348"/>
      <c r="AC262" s="10"/>
      <c r="AD262" s="11"/>
      <c r="AE262" s="348"/>
      <c r="AF262" s="230">
        <v>1</v>
      </c>
      <c r="AG262" s="11" t="s">
        <v>292</v>
      </c>
      <c r="AH262" s="968"/>
      <c r="AI262" s="236"/>
      <c r="AJ262" s="29"/>
      <c r="AK262" s="30"/>
    </row>
    <row r="263" spans="1:37" ht="64.5">
      <c r="A263" s="17"/>
      <c r="C263" s="17"/>
      <c r="E263" s="17"/>
      <c r="F263" s="19"/>
      <c r="G263" s="12"/>
      <c r="H263" s="12"/>
      <c r="I263" s="20"/>
      <c r="J263" s="20"/>
      <c r="K263" s="13" t="s">
        <v>476</v>
      </c>
      <c r="L263" s="28" t="s">
        <v>478</v>
      </c>
      <c r="M263" s="22"/>
      <c r="N263" s="11" t="s">
        <v>481</v>
      </c>
      <c r="O263" s="10"/>
      <c r="P263" s="11" t="s">
        <v>4</v>
      </c>
      <c r="Q263" s="10">
        <v>2</v>
      </c>
      <c r="R263" s="11" t="s">
        <v>4</v>
      </c>
      <c r="S263" s="6">
        <v>82910000</v>
      </c>
      <c r="T263" s="10">
        <v>2</v>
      </c>
      <c r="U263" s="11" t="s">
        <v>4</v>
      </c>
      <c r="V263" s="349">
        <v>99419000</v>
      </c>
      <c r="W263" s="230"/>
      <c r="X263" s="11"/>
      <c r="Y263" s="347"/>
      <c r="Z263" s="10"/>
      <c r="AA263" s="11"/>
      <c r="AB263" s="348"/>
      <c r="AC263" s="10"/>
      <c r="AD263" s="11"/>
      <c r="AE263" s="348"/>
      <c r="AF263" s="230">
        <v>2</v>
      </c>
      <c r="AG263" s="11" t="s">
        <v>4</v>
      </c>
      <c r="AH263" s="346">
        <f>S263+V263+Y263+AB263+AE263</f>
        <v>182329000</v>
      </c>
      <c r="AI263" s="236"/>
      <c r="AJ263" s="29"/>
      <c r="AK263" s="30"/>
    </row>
    <row r="264" spans="1:37" ht="81.75" customHeight="1">
      <c r="A264" s="17"/>
      <c r="C264" s="17"/>
      <c r="E264" s="17"/>
      <c r="F264" s="19"/>
      <c r="G264" s="12"/>
      <c r="H264" s="12"/>
      <c r="I264" s="20"/>
      <c r="J264" s="20"/>
      <c r="K264" s="13" t="s">
        <v>477</v>
      </c>
      <c r="L264" s="28" t="s">
        <v>479</v>
      </c>
      <c r="M264" s="22"/>
      <c r="N264" s="11" t="s">
        <v>481</v>
      </c>
      <c r="O264" s="10"/>
      <c r="P264" s="11" t="s">
        <v>4</v>
      </c>
      <c r="Q264" s="10">
        <v>1</v>
      </c>
      <c r="R264" s="11" t="s">
        <v>4</v>
      </c>
      <c r="S264" s="6">
        <v>106136000</v>
      </c>
      <c r="T264" s="10">
        <v>1</v>
      </c>
      <c r="U264" s="11" t="s">
        <v>4</v>
      </c>
      <c r="V264" s="349">
        <v>94194000</v>
      </c>
      <c r="W264" s="230"/>
      <c r="X264" s="11"/>
      <c r="Y264" s="347"/>
      <c r="Z264" s="10"/>
      <c r="AA264" s="11"/>
      <c r="AB264" s="348"/>
      <c r="AC264" s="10"/>
      <c r="AD264" s="11"/>
      <c r="AE264" s="348"/>
      <c r="AF264" s="230">
        <v>1</v>
      </c>
      <c r="AG264" s="11" t="s">
        <v>4</v>
      </c>
      <c r="AH264" s="346">
        <f>S264+V264+Y264+AB264+AE264</f>
        <v>200330000</v>
      </c>
      <c r="AI264" s="236"/>
      <c r="AJ264" s="29"/>
      <c r="AK264" s="30"/>
    </row>
    <row r="265" spans="1:37" ht="50.25" customHeight="1">
      <c r="A265" s="17"/>
      <c r="C265" s="17"/>
      <c r="E265" s="17"/>
      <c r="F265" s="19"/>
      <c r="G265" s="12"/>
      <c r="H265" s="12"/>
      <c r="I265" s="20"/>
      <c r="J265" s="20"/>
      <c r="K265" s="13" t="s">
        <v>503</v>
      </c>
      <c r="L265" s="28" t="s">
        <v>500</v>
      </c>
      <c r="M265" s="22"/>
      <c r="N265" s="11" t="s">
        <v>606</v>
      </c>
      <c r="O265" s="10"/>
      <c r="P265" s="11" t="s">
        <v>140</v>
      </c>
      <c r="Q265" s="10"/>
      <c r="R265" s="11"/>
      <c r="S265" s="6"/>
      <c r="T265" s="10">
        <v>2</v>
      </c>
      <c r="U265" s="11" t="s">
        <v>140</v>
      </c>
      <c r="V265" s="62">
        <v>224275850</v>
      </c>
      <c r="W265" s="230">
        <v>3</v>
      </c>
      <c r="X265" s="11" t="s">
        <v>140</v>
      </c>
      <c r="Y265" s="350">
        <v>408994000</v>
      </c>
      <c r="Z265" s="10"/>
      <c r="AA265" s="11"/>
      <c r="AB265" s="62"/>
      <c r="AC265" s="10"/>
      <c r="AD265" s="11"/>
      <c r="AE265" s="62"/>
      <c r="AF265" s="235">
        <f>Q265+T265+W265+Z265+AC265</f>
        <v>5</v>
      </c>
      <c r="AG265" s="11" t="s">
        <v>140</v>
      </c>
      <c r="AH265" s="346">
        <f>S265+V265+Y265+AB265+AE265</f>
        <v>633269850</v>
      </c>
      <c r="AI265" s="236"/>
      <c r="AJ265" s="29"/>
      <c r="AK265" s="30"/>
    </row>
    <row r="266" spans="1:37" ht="39">
      <c r="A266" s="17"/>
      <c r="C266" s="17"/>
      <c r="E266" s="17"/>
      <c r="F266" s="19"/>
      <c r="G266" s="12"/>
      <c r="H266" s="12"/>
      <c r="I266" s="20"/>
      <c r="J266" s="20"/>
      <c r="K266" s="13"/>
      <c r="L266" s="28" t="s">
        <v>657</v>
      </c>
      <c r="M266" s="22"/>
      <c r="N266" s="11" t="s">
        <v>632</v>
      </c>
      <c r="O266" s="10"/>
      <c r="P266" s="11"/>
      <c r="Q266" s="10"/>
      <c r="R266" s="11"/>
      <c r="S266" s="6"/>
      <c r="T266" s="10"/>
      <c r="U266" s="11"/>
      <c r="V266" s="62"/>
      <c r="W266" s="230">
        <v>1</v>
      </c>
      <c r="X266" s="11" t="s">
        <v>33</v>
      </c>
      <c r="Y266" s="351">
        <v>595434000</v>
      </c>
      <c r="Z266" s="10"/>
      <c r="AA266" s="11"/>
      <c r="AB266" s="63"/>
      <c r="AC266" s="10"/>
      <c r="AD266" s="11"/>
      <c r="AE266" s="63"/>
      <c r="AF266" s="235"/>
      <c r="AG266" s="11"/>
      <c r="AH266" s="346"/>
      <c r="AI266" s="236"/>
      <c r="AJ266" s="29"/>
      <c r="AK266" s="30"/>
    </row>
    <row r="267" spans="1:37" ht="51.75">
      <c r="A267" s="17"/>
      <c r="C267" s="17"/>
      <c r="E267" s="17"/>
      <c r="F267" s="19"/>
      <c r="G267" s="12"/>
      <c r="H267" s="12"/>
      <c r="I267" s="20"/>
      <c r="J267" s="20"/>
      <c r="K267" s="13"/>
      <c r="L267" s="28" t="s">
        <v>762</v>
      </c>
      <c r="M267" s="22"/>
      <c r="N267" s="11" t="s">
        <v>633</v>
      </c>
      <c r="O267" s="10"/>
      <c r="P267" s="11"/>
      <c r="Q267" s="10"/>
      <c r="R267" s="11"/>
      <c r="S267" s="6"/>
      <c r="T267" s="10"/>
      <c r="U267" s="11"/>
      <c r="V267" s="62"/>
      <c r="W267" s="230">
        <v>1</v>
      </c>
      <c r="X267" s="11" t="s">
        <v>33</v>
      </c>
      <c r="Y267" s="352">
        <v>247808000</v>
      </c>
      <c r="Z267" s="10"/>
      <c r="AA267" s="11"/>
      <c r="AB267" s="63"/>
      <c r="AC267" s="10"/>
      <c r="AD267" s="11"/>
      <c r="AE267" s="63"/>
      <c r="AF267" s="235"/>
      <c r="AG267" s="11"/>
      <c r="AH267" s="346"/>
      <c r="AI267" s="236"/>
      <c r="AJ267" s="29"/>
      <c r="AK267" s="30"/>
    </row>
    <row r="268" spans="1:37" ht="51.75">
      <c r="A268" s="17"/>
      <c r="C268" s="17"/>
      <c r="E268" s="17"/>
      <c r="F268" s="19"/>
      <c r="G268" s="12"/>
      <c r="H268" s="12"/>
      <c r="I268" s="20"/>
      <c r="J268" s="20"/>
      <c r="K268" s="13"/>
      <c r="L268" s="28" t="s">
        <v>763</v>
      </c>
      <c r="M268" s="22"/>
      <c r="N268" s="11" t="s">
        <v>634</v>
      </c>
      <c r="O268" s="10"/>
      <c r="P268" s="11"/>
      <c r="Q268" s="10"/>
      <c r="R268" s="11"/>
      <c r="S268" s="6"/>
      <c r="T268" s="10"/>
      <c r="U268" s="11"/>
      <c r="V268" s="62"/>
      <c r="W268" s="230">
        <v>1</v>
      </c>
      <c r="X268" s="11" t="s">
        <v>635</v>
      </c>
      <c r="Y268" s="351">
        <v>331800000</v>
      </c>
      <c r="Z268" s="10"/>
      <c r="AA268" s="11"/>
      <c r="AB268" s="63"/>
      <c r="AC268" s="10"/>
      <c r="AD268" s="11"/>
      <c r="AE268" s="63"/>
      <c r="AF268" s="235"/>
      <c r="AG268" s="11"/>
      <c r="AH268" s="346"/>
      <c r="AI268" s="236"/>
      <c r="AJ268" s="29"/>
      <c r="AK268" s="30"/>
    </row>
    <row r="269" spans="1:37" ht="39">
      <c r="A269" s="17"/>
      <c r="C269" s="17"/>
      <c r="E269" s="17"/>
      <c r="F269" s="19"/>
      <c r="G269" s="12"/>
      <c r="H269" s="12"/>
      <c r="I269" s="20"/>
      <c r="J269" s="20"/>
      <c r="K269" s="13"/>
      <c r="L269" s="49" t="s">
        <v>636</v>
      </c>
      <c r="M269" s="168"/>
      <c r="N269" s="353" t="s">
        <v>637</v>
      </c>
      <c r="O269" s="10"/>
      <c r="P269" s="11"/>
      <c r="Q269" s="10"/>
      <c r="R269" s="11"/>
      <c r="S269" s="6"/>
      <c r="T269" s="10"/>
      <c r="U269" s="11"/>
      <c r="V269" s="62"/>
      <c r="W269" s="230">
        <v>2</v>
      </c>
      <c r="X269" s="11" t="s">
        <v>638</v>
      </c>
      <c r="Y269" s="354">
        <v>66837000</v>
      </c>
      <c r="Z269" s="10"/>
      <c r="AA269" s="11"/>
      <c r="AB269" s="63"/>
      <c r="AC269" s="10"/>
      <c r="AD269" s="11"/>
      <c r="AE269" s="63"/>
      <c r="AF269" s="235"/>
      <c r="AG269" s="11"/>
      <c r="AH269" s="346"/>
      <c r="AI269" s="236"/>
      <c r="AJ269" s="29"/>
      <c r="AK269" s="30"/>
    </row>
    <row r="270" spans="1:37" ht="12.75">
      <c r="A270" s="17"/>
      <c r="C270" s="17"/>
      <c r="E270" s="17"/>
      <c r="F270" s="19"/>
      <c r="G270" s="12"/>
      <c r="H270" s="12"/>
      <c r="I270" s="20"/>
      <c r="J270" s="20"/>
      <c r="K270" s="13"/>
      <c r="L270" s="31"/>
      <c r="M270" s="32"/>
      <c r="N270" s="31"/>
      <c r="O270" s="10"/>
      <c r="P270" s="11"/>
      <c r="Q270" s="10"/>
      <c r="R270" s="11"/>
      <c r="S270" s="6"/>
      <c r="T270" s="10"/>
      <c r="U270" s="11"/>
      <c r="V270" s="62"/>
      <c r="W270" s="230"/>
      <c r="X270" s="11"/>
      <c r="Y270" s="351"/>
      <c r="Z270" s="10"/>
      <c r="AA270" s="11"/>
      <c r="AB270" s="63"/>
      <c r="AC270" s="10"/>
      <c r="AD270" s="11"/>
      <c r="AE270" s="63"/>
      <c r="AF270" s="235"/>
      <c r="AG270" s="11"/>
      <c r="AH270" s="346"/>
      <c r="AI270" s="236"/>
      <c r="AJ270" s="29"/>
      <c r="AK270" s="30"/>
    </row>
    <row r="271" spans="1:37" ht="12.75">
      <c r="A271" s="17"/>
      <c r="C271" s="17"/>
      <c r="E271" s="17"/>
      <c r="F271" s="19"/>
      <c r="G271" s="12"/>
      <c r="H271" s="12"/>
      <c r="I271" s="20"/>
      <c r="J271" s="20"/>
      <c r="K271" s="13"/>
      <c r="L271" s="28"/>
      <c r="M271" s="32"/>
      <c r="N271" s="31"/>
      <c r="O271" s="10"/>
      <c r="P271" s="11"/>
      <c r="Q271" s="10"/>
      <c r="R271" s="11"/>
      <c r="S271" s="6"/>
      <c r="T271" s="10"/>
      <c r="U271" s="11"/>
      <c r="V271" s="62"/>
      <c r="W271" s="230"/>
      <c r="X271" s="11"/>
      <c r="Y271" s="351"/>
      <c r="Z271" s="10"/>
      <c r="AA271" s="11"/>
      <c r="AB271" s="63"/>
      <c r="AC271" s="10"/>
      <c r="AD271" s="11"/>
      <c r="AE271" s="63"/>
      <c r="AF271" s="235"/>
      <c r="AG271" s="11"/>
      <c r="AH271" s="346"/>
      <c r="AI271" s="236"/>
      <c r="AJ271" s="29"/>
      <c r="AK271" s="30"/>
    </row>
    <row r="272" spans="1:37" ht="96">
      <c r="A272" s="22" t="s">
        <v>3</v>
      </c>
      <c r="B272" s="355" t="s">
        <v>543</v>
      </c>
      <c r="C272" s="22" t="s">
        <v>3</v>
      </c>
      <c r="D272" s="356" t="s">
        <v>345</v>
      </c>
      <c r="E272" s="22" t="s">
        <v>3</v>
      </c>
      <c r="F272" s="11" t="s">
        <v>346</v>
      </c>
      <c r="G272" s="20">
        <v>1</v>
      </c>
      <c r="H272" s="20" t="s">
        <v>46</v>
      </c>
      <c r="I272" s="317" t="s">
        <v>11</v>
      </c>
      <c r="J272" s="227" t="s">
        <v>37</v>
      </c>
      <c r="K272" s="13"/>
      <c r="L272" s="165" t="s">
        <v>72</v>
      </c>
      <c r="M272" s="228" t="s">
        <v>3</v>
      </c>
      <c r="N272" s="142" t="s">
        <v>346</v>
      </c>
      <c r="O272" s="357">
        <v>0.21799984979702836</v>
      </c>
      <c r="P272" s="11"/>
      <c r="Q272" s="357">
        <v>0.23460951274193642</v>
      </c>
      <c r="R272" s="142"/>
      <c r="S272" s="229">
        <f>SUM(S275:S312)</f>
        <v>3855850000</v>
      </c>
      <c r="T272" s="357">
        <v>0.24801575777653012</v>
      </c>
      <c r="U272" s="142"/>
      <c r="V272" s="229">
        <f>SUM(V275:V312)</f>
        <v>6137000000</v>
      </c>
      <c r="W272" s="358">
        <v>0.25746341023693886</v>
      </c>
      <c r="X272" s="142"/>
      <c r="Y272" s="232">
        <f>SUM(Y275:Y313)</f>
        <v>4751656000</v>
      </c>
      <c r="Z272" s="357"/>
      <c r="AA272" s="142"/>
      <c r="AB272" s="229"/>
      <c r="AC272" s="357"/>
      <c r="AD272" s="142"/>
      <c r="AE272" s="229"/>
      <c r="AF272" s="359">
        <f>W272</f>
        <v>0.25746341023693886</v>
      </c>
      <c r="AG272" s="238"/>
      <c r="AH272" s="229">
        <f>SUM(AH275:AH313)</f>
        <v>14744506000</v>
      </c>
      <c r="AI272" s="360" t="s">
        <v>488</v>
      </c>
      <c r="AJ272" s="29"/>
      <c r="AK272" s="30"/>
    </row>
    <row r="273" spans="1:37" ht="76.5" customHeight="1">
      <c r="A273" s="22"/>
      <c r="B273" s="355"/>
      <c r="C273" s="22"/>
      <c r="D273" s="355"/>
      <c r="E273" s="361" t="s">
        <v>3</v>
      </c>
      <c r="F273" s="362" t="s">
        <v>458</v>
      </c>
      <c r="G273" s="186"/>
      <c r="H273" s="186"/>
      <c r="I273" s="326"/>
      <c r="J273" s="252"/>
      <c r="K273" s="187"/>
      <c r="L273" s="299"/>
      <c r="M273" s="361" t="s">
        <v>3</v>
      </c>
      <c r="N273" s="363" t="s">
        <v>458</v>
      </c>
      <c r="O273" s="959">
        <v>1</v>
      </c>
      <c r="P273" s="961" t="s">
        <v>4</v>
      </c>
      <c r="Q273" s="959">
        <v>1</v>
      </c>
      <c r="R273" s="951" t="s">
        <v>4</v>
      </c>
      <c r="S273" s="953"/>
      <c r="T273" s="959">
        <v>2</v>
      </c>
      <c r="U273" s="951" t="s">
        <v>4</v>
      </c>
      <c r="V273" s="953"/>
      <c r="W273" s="955">
        <v>2</v>
      </c>
      <c r="X273" s="951" t="s">
        <v>4</v>
      </c>
      <c r="Y273" s="320"/>
      <c r="Z273" s="364"/>
      <c r="AA273" s="363"/>
      <c r="AB273" s="256"/>
      <c r="AC273" s="364"/>
      <c r="AD273" s="363"/>
      <c r="AE273" s="256"/>
      <c r="AF273" s="955">
        <f>SUM(Q273+T273+W273)</f>
        <v>5</v>
      </c>
      <c r="AG273" s="957" t="s">
        <v>4</v>
      </c>
      <c r="AH273" s="256"/>
      <c r="AI273" s="365"/>
      <c r="AJ273" s="366"/>
      <c r="AK273" s="367"/>
    </row>
    <row r="274" spans="1:37" ht="30.75" customHeight="1">
      <c r="A274" s="22"/>
      <c r="B274" s="355"/>
      <c r="C274" s="22"/>
      <c r="D274" s="355"/>
      <c r="E274" s="368"/>
      <c r="F274" s="342" t="s">
        <v>459</v>
      </c>
      <c r="G274" s="186"/>
      <c r="H274" s="186"/>
      <c r="I274" s="326"/>
      <c r="J274" s="252"/>
      <c r="K274" s="8"/>
      <c r="L274" s="300"/>
      <c r="M274" s="368"/>
      <c r="N274" s="369" t="s">
        <v>459</v>
      </c>
      <c r="O274" s="960"/>
      <c r="P274" s="962"/>
      <c r="Q274" s="960"/>
      <c r="R274" s="952"/>
      <c r="S274" s="954"/>
      <c r="T274" s="960"/>
      <c r="U274" s="952"/>
      <c r="V274" s="954"/>
      <c r="W274" s="956"/>
      <c r="X274" s="952"/>
      <c r="Y274" s="370"/>
      <c r="Z274" s="371"/>
      <c r="AA274" s="372"/>
      <c r="AB274" s="373"/>
      <c r="AC274" s="371"/>
      <c r="AD274" s="372"/>
      <c r="AE274" s="373"/>
      <c r="AF274" s="956"/>
      <c r="AG274" s="958"/>
      <c r="AH274" s="373"/>
      <c r="AI274" s="374"/>
      <c r="AJ274" s="375"/>
      <c r="AK274" s="376"/>
    </row>
    <row r="275" spans="1:37" ht="21" customHeight="1">
      <c r="A275" s="17"/>
      <c r="B275" s="18"/>
      <c r="C275" s="17"/>
      <c r="D275" s="18"/>
      <c r="E275" s="17"/>
      <c r="F275" s="19"/>
      <c r="G275" s="905"/>
      <c r="H275" s="905"/>
      <c r="I275" s="908"/>
      <c r="J275" s="912" t="s">
        <v>37</v>
      </c>
      <c r="K275" s="912" t="s">
        <v>34</v>
      </c>
      <c r="L275" s="915" t="s">
        <v>74</v>
      </c>
      <c r="M275" s="34"/>
      <c r="N275" s="930" t="s">
        <v>765</v>
      </c>
      <c r="O275" s="10">
        <v>12</v>
      </c>
      <c r="P275" s="11" t="s">
        <v>134</v>
      </c>
      <c r="Q275" s="10">
        <v>12</v>
      </c>
      <c r="R275" s="11" t="s">
        <v>134</v>
      </c>
      <c r="S275" s="877">
        <v>179400000</v>
      </c>
      <c r="T275" s="10">
        <v>12</v>
      </c>
      <c r="U275" s="11" t="s">
        <v>134</v>
      </c>
      <c r="V275" s="877">
        <v>180000000</v>
      </c>
      <c r="W275" s="230"/>
      <c r="X275" s="11"/>
      <c r="Y275" s="889">
        <v>179400000</v>
      </c>
      <c r="Z275" s="10"/>
      <c r="AA275" s="11"/>
      <c r="AB275" s="877"/>
      <c r="AC275" s="10"/>
      <c r="AD275" s="11"/>
      <c r="AE275" s="877"/>
      <c r="AF275" s="230">
        <f>12*6</f>
        <v>72</v>
      </c>
      <c r="AG275" s="11" t="s">
        <v>134</v>
      </c>
      <c r="AH275" s="879">
        <f>S275+V275+Y275+AB275+AE275</f>
        <v>538800000</v>
      </c>
      <c r="AI275" s="26"/>
      <c r="AJ275" s="29"/>
      <c r="AK275" s="30"/>
    </row>
    <row r="276" spans="1:37" ht="71.25" customHeight="1">
      <c r="A276" s="17"/>
      <c r="B276" s="18"/>
      <c r="C276" s="17"/>
      <c r="D276" s="18"/>
      <c r="E276" s="17"/>
      <c r="F276" s="19"/>
      <c r="G276" s="907"/>
      <c r="H276" s="906"/>
      <c r="I276" s="909"/>
      <c r="J276" s="913"/>
      <c r="K276" s="913"/>
      <c r="L276" s="916"/>
      <c r="M276" s="33"/>
      <c r="N276" s="950"/>
      <c r="O276" s="10"/>
      <c r="P276" s="11" t="s">
        <v>6</v>
      </c>
      <c r="Q276" s="10">
        <v>8</v>
      </c>
      <c r="R276" s="11" t="s">
        <v>6</v>
      </c>
      <c r="S276" s="878"/>
      <c r="T276" s="10">
        <v>3</v>
      </c>
      <c r="U276" s="11" t="s">
        <v>6</v>
      </c>
      <c r="V276" s="878"/>
      <c r="W276" s="230">
        <v>3</v>
      </c>
      <c r="X276" s="11" t="s">
        <v>766</v>
      </c>
      <c r="Y276" s="890"/>
      <c r="Z276" s="10"/>
      <c r="AA276" s="11"/>
      <c r="AB276" s="878"/>
      <c r="AC276" s="10"/>
      <c r="AD276" s="11"/>
      <c r="AE276" s="878"/>
      <c r="AF276" s="230">
        <v>40</v>
      </c>
      <c r="AG276" s="11" t="s">
        <v>6</v>
      </c>
      <c r="AH276" s="902"/>
      <c r="AI276" s="26"/>
      <c r="AJ276" s="29"/>
      <c r="AK276" s="30"/>
    </row>
    <row r="277" spans="1:37" ht="69" customHeight="1">
      <c r="A277" s="17"/>
      <c r="B277" s="18"/>
      <c r="C277" s="17"/>
      <c r="D277" s="18"/>
      <c r="E277" s="17"/>
      <c r="F277" s="19"/>
      <c r="G277" s="903"/>
      <c r="H277" s="903"/>
      <c r="I277" s="903"/>
      <c r="J277" s="903" t="s">
        <v>37</v>
      </c>
      <c r="K277" s="903" t="s">
        <v>26</v>
      </c>
      <c r="L277" s="915" t="s">
        <v>308</v>
      </c>
      <c r="M277" s="34"/>
      <c r="N277" s="903" t="s">
        <v>767</v>
      </c>
      <c r="O277" s="10"/>
      <c r="P277" s="11" t="s">
        <v>369</v>
      </c>
      <c r="Q277" s="10"/>
      <c r="R277" s="11" t="s">
        <v>142</v>
      </c>
      <c r="S277" s="877"/>
      <c r="T277" s="10">
        <v>10</v>
      </c>
      <c r="U277" s="11" t="s">
        <v>142</v>
      </c>
      <c r="V277" s="877">
        <v>160000000</v>
      </c>
      <c r="W277" s="313">
        <v>70</v>
      </c>
      <c r="X277" s="903" t="s">
        <v>768</v>
      </c>
      <c r="Y277" s="889">
        <v>168965000</v>
      </c>
      <c r="Z277" s="10"/>
      <c r="AA277" s="11"/>
      <c r="AB277" s="877"/>
      <c r="AC277" s="10"/>
      <c r="AD277" s="11"/>
      <c r="AE277" s="877"/>
      <c r="AF277" s="235">
        <f>Q277+T277+W277+Z277+AC277</f>
        <v>80</v>
      </c>
      <c r="AG277" s="11" t="s">
        <v>142</v>
      </c>
      <c r="AH277" s="879">
        <f>S277+V277+Y277+AB277+AE277</f>
        <v>328965000</v>
      </c>
      <c r="AI277" s="26"/>
      <c r="AJ277" s="29"/>
      <c r="AK277" s="30"/>
    </row>
    <row r="278" spans="1:37" ht="25.5">
      <c r="A278" s="17"/>
      <c r="B278" s="18"/>
      <c r="C278" s="17"/>
      <c r="D278" s="18"/>
      <c r="E278" s="17"/>
      <c r="F278" s="19"/>
      <c r="G278" s="904"/>
      <c r="H278" s="904"/>
      <c r="I278" s="904"/>
      <c r="J278" s="904"/>
      <c r="K278" s="904"/>
      <c r="L278" s="917"/>
      <c r="M278" s="118"/>
      <c r="N278" s="904"/>
      <c r="O278" s="10"/>
      <c r="P278" s="11" t="s">
        <v>369</v>
      </c>
      <c r="Q278" s="10"/>
      <c r="R278" s="11" t="s">
        <v>142</v>
      </c>
      <c r="S278" s="899"/>
      <c r="T278" s="10">
        <v>20</v>
      </c>
      <c r="U278" s="11" t="s">
        <v>142</v>
      </c>
      <c r="V278" s="899"/>
      <c r="W278" s="93"/>
      <c r="X278" s="904"/>
      <c r="Y278" s="900"/>
      <c r="Z278" s="10"/>
      <c r="AA278" s="11"/>
      <c r="AB278" s="899"/>
      <c r="AC278" s="10"/>
      <c r="AD278" s="11"/>
      <c r="AE278" s="899"/>
      <c r="AF278" s="235">
        <f>Q278+T278+W278+Z278+AC278</f>
        <v>20</v>
      </c>
      <c r="AG278" s="11" t="s">
        <v>142</v>
      </c>
      <c r="AH278" s="902"/>
      <c r="AI278" s="26"/>
      <c r="AJ278" s="29"/>
      <c r="AK278" s="30"/>
    </row>
    <row r="279" spans="1:37" ht="12.75">
      <c r="A279" s="17"/>
      <c r="B279" s="18"/>
      <c r="C279" s="17"/>
      <c r="D279" s="18"/>
      <c r="E279" s="17"/>
      <c r="F279" s="19"/>
      <c r="G279" s="20"/>
      <c r="H279" s="908"/>
      <c r="I279" s="934"/>
      <c r="J279" s="912" t="s">
        <v>37</v>
      </c>
      <c r="K279" s="912" t="s">
        <v>32</v>
      </c>
      <c r="L279" s="915" t="s">
        <v>73</v>
      </c>
      <c r="M279" s="34"/>
      <c r="N279" s="903" t="s">
        <v>309</v>
      </c>
      <c r="O279" s="10"/>
      <c r="P279" s="11"/>
      <c r="Q279" s="10"/>
      <c r="R279" s="11"/>
      <c r="S279" s="949">
        <v>487000000</v>
      </c>
      <c r="T279" s="10"/>
      <c r="U279" s="11"/>
      <c r="V279" s="877"/>
      <c r="W279" s="230"/>
      <c r="X279" s="11"/>
      <c r="Y279" s="889"/>
      <c r="Z279" s="10"/>
      <c r="AA279" s="11"/>
      <c r="AB279" s="877"/>
      <c r="AC279" s="10"/>
      <c r="AD279" s="11"/>
      <c r="AE279" s="877"/>
      <c r="AF279" s="235"/>
      <c r="AG279" s="11"/>
      <c r="AH279" s="879">
        <f>S279+V279+Y279+AB279+AE279</f>
        <v>487000000</v>
      </c>
      <c r="AI279" s="26"/>
      <c r="AJ279" s="29"/>
      <c r="AK279" s="30"/>
    </row>
    <row r="280" spans="1:37" ht="25.5">
      <c r="A280" s="17"/>
      <c r="B280" s="18"/>
      <c r="C280" s="17"/>
      <c r="D280" s="18"/>
      <c r="E280" s="17"/>
      <c r="F280" s="19"/>
      <c r="G280" s="20"/>
      <c r="H280" s="909"/>
      <c r="I280" s="935"/>
      <c r="J280" s="913"/>
      <c r="K280" s="913"/>
      <c r="L280" s="916"/>
      <c r="M280" s="33"/>
      <c r="N280" s="919"/>
      <c r="O280" s="10"/>
      <c r="P280" s="11" t="s">
        <v>6</v>
      </c>
      <c r="Q280" s="10">
        <v>40</v>
      </c>
      <c r="R280" s="11" t="s">
        <v>6</v>
      </c>
      <c r="S280" s="942"/>
      <c r="T280" s="10"/>
      <c r="U280" s="11" t="s">
        <v>6</v>
      </c>
      <c r="V280" s="878"/>
      <c r="W280" s="230"/>
      <c r="X280" s="11" t="s">
        <v>6</v>
      </c>
      <c r="Y280" s="890"/>
      <c r="Z280" s="10"/>
      <c r="AA280" s="11"/>
      <c r="AB280" s="878"/>
      <c r="AC280" s="10"/>
      <c r="AD280" s="11"/>
      <c r="AE280" s="878"/>
      <c r="AF280" s="235">
        <v>40</v>
      </c>
      <c r="AG280" s="11" t="s">
        <v>6</v>
      </c>
      <c r="AH280" s="880"/>
      <c r="AI280" s="26"/>
      <c r="AJ280" s="29"/>
      <c r="AK280" s="30"/>
    </row>
    <row r="281" spans="1:37" ht="12.75">
      <c r="A281" s="17"/>
      <c r="B281" s="18"/>
      <c r="C281" s="17"/>
      <c r="D281" s="18"/>
      <c r="E281" s="17"/>
      <c r="F281" s="19"/>
      <c r="G281" s="20"/>
      <c r="H281" s="910"/>
      <c r="I281" s="936"/>
      <c r="J281" s="913"/>
      <c r="K281" s="914"/>
      <c r="L281" s="917"/>
      <c r="M281" s="118"/>
      <c r="N281" s="904"/>
      <c r="O281" s="10"/>
      <c r="P281" s="11" t="s">
        <v>310</v>
      </c>
      <c r="Q281" s="10">
        <v>20</v>
      </c>
      <c r="R281" s="11" t="s">
        <v>310</v>
      </c>
      <c r="S281" s="943"/>
      <c r="T281" s="10"/>
      <c r="U281" s="11" t="s">
        <v>310</v>
      </c>
      <c r="V281" s="899"/>
      <c r="W281" s="230"/>
      <c r="X281" s="11" t="s">
        <v>310</v>
      </c>
      <c r="Y281" s="900"/>
      <c r="Z281" s="10"/>
      <c r="AA281" s="11"/>
      <c r="AB281" s="899"/>
      <c r="AC281" s="10"/>
      <c r="AD281" s="11"/>
      <c r="AE281" s="899"/>
      <c r="AF281" s="235">
        <v>20</v>
      </c>
      <c r="AG281" s="11" t="s">
        <v>310</v>
      </c>
      <c r="AH281" s="902"/>
      <c r="AI281" s="26"/>
      <c r="AJ281" s="29"/>
      <c r="AK281" s="30"/>
    </row>
    <row r="282" spans="1:37" ht="34.5" customHeight="1">
      <c r="A282" s="17"/>
      <c r="B282" s="18"/>
      <c r="C282" s="17"/>
      <c r="D282" s="19"/>
      <c r="E282" s="18"/>
      <c r="F282" s="18"/>
      <c r="G282" s="12"/>
      <c r="H282" s="906"/>
      <c r="I282" s="909"/>
      <c r="J282" s="913"/>
      <c r="K282" s="913" t="s">
        <v>16</v>
      </c>
      <c r="L282" s="915" t="s">
        <v>75</v>
      </c>
      <c r="M282" s="34"/>
      <c r="N282" s="903" t="s">
        <v>769</v>
      </c>
      <c r="O282" s="10">
        <v>3</v>
      </c>
      <c r="P282" s="11" t="s">
        <v>311</v>
      </c>
      <c r="Q282" s="10">
        <v>3</v>
      </c>
      <c r="R282" s="11" t="s">
        <v>311</v>
      </c>
      <c r="S282" s="886">
        <v>278000000</v>
      </c>
      <c r="T282" s="10">
        <v>12</v>
      </c>
      <c r="U282" s="11" t="s">
        <v>36</v>
      </c>
      <c r="V282" s="940">
        <f>300000000+(6*1000000*12)</f>
        <v>372000000</v>
      </c>
      <c r="W282" s="230">
        <v>250</v>
      </c>
      <c r="X282" s="11" t="s">
        <v>521</v>
      </c>
      <c r="Y282" s="947">
        <v>272000000</v>
      </c>
      <c r="Z282" s="10"/>
      <c r="AA282" s="11"/>
      <c r="AB282" s="942"/>
      <c r="AC282" s="10"/>
      <c r="AD282" s="11"/>
      <c r="AE282" s="942"/>
      <c r="AF282" s="235">
        <v>250</v>
      </c>
      <c r="AG282" s="11" t="s">
        <v>521</v>
      </c>
      <c r="AH282" s="879">
        <f>S282+V282+Y282+AB282+AE282</f>
        <v>922000000</v>
      </c>
      <c r="AI282" s="44"/>
      <c r="AJ282" s="29"/>
      <c r="AK282" s="11"/>
    </row>
    <row r="283" spans="1:37" ht="25.5">
      <c r="A283" s="17"/>
      <c r="B283" s="18"/>
      <c r="C283" s="17"/>
      <c r="D283" s="19"/>
      <c r="E283" s="18"/>
      <c r="F283" s="18"/>
      <c r="G283" s="12"/>
      <c r="H283" s="907"/>
      <c r="I283" s="910"/>
      <c r="J283" s="914"/>
      <c r="K283" s="914"/>
      <c r="L283" s="917"/>
      <c r="M283" s="118"/>
      <c r="N283" s="904"/>
      <c r="O283" s="10">
        <v>40</v>
      </c>
      <c r="P283" s="11" t="s">
        <v>6</v>
      </c>
      <c r="Q283" s="10">
        <v>40</v>
      </c>
      <c r="R283" s="11" t="s">
        <v>6</v>
      </c>
      <c r="S283" s="888"/>
      <c r="T283" s="10">
        <v>240</v>
      </c>
      <c r="U283" s="11" t="s">
        <v>607</v>
      </c>
      <c r="V283" s="941"/>
      <c r="W283" s="230"/>
      <c r="X283" s="11"/>
      <c r="Y283" s="948"/>
      <c r="Z283" s="10"/>
      <c r="AA283" s="11"/>
      <c r="AB283" s="943"/>
      <c r="AC283" s="10"/>
      <c r="AD283" s="11"/>
      <c r="AE283" s="943"/>
      <c r="AF283" s="235"/>
      <c r="AG283" s="11"/>
      <c r="AH283" s="902"/>
      <c r="AI283" s="44"/>
      <c r="AJ283" s="29"/>
      <c r="AK283" s="11"/>
    </row>
    <row r="284" spans="1:37" s="52" customFormat="1" ht="162.75" customHeight="1">
      <c r="A284" s="280"/>
      <c r="B284" s="281"/>
      <c r="C284" s="280"/>
      <c r="D284" s="282"/>
      <c r="E284" s="281"/>
      <c r="F284" s="281"/>
      <c r="G284" s="289"/>
      <c r="H284" s="289"/>
      <c r="I284" s="307"/>
      <c r="J284" s="378" t="s">
        <v>37</v>
      </c>
      <c r="K284" s="308" t="s">
        <v>42</v>
      </c>
      <c r="L284" s="309" t="s">
        <v>560</v>
      </c>
      <c r="M284" s="310"/>
      <c r="N284" s="72" t="s">
        <v>771</v>
      </c>
      <c r="O284" s="230">
        <v>100</v>
      </c>
      <c r="P284" s="231" t="s">
        <v>155</v>
      </c>
      <c r="Q284" s="230">
        <v>100</v>
      </c>
      <c r="R284" s="231" t="s">
        <v>155</v>
      </c>
      <c r="S284" s="239">
        <v>350000000</v>
      </c>
      <c r="T284" s="230">
        <v>100</v>
      </c>
      <c r="U284" s="231" t="s">
        <v>155</v>
      </c>
      <c r="V284" s="267">
        <v>350000000</v>
      </c>
      <c r="W284" s="230">
        <v>110</v>
      </c>
      <c r="X284" s="51" t="s">
        <v>772</v>
      </c>
      <c r="Y284" s="267">
        <v>379485000</v>
      </c>
      <c r="Z284" s="230"/>
      <c r="AA284" s="231"/>
      <c r="AB284" s="267"/>
      <c r="AC284" s="230"/>
      <c r="AD284" s="231"/>
      <c r="AE284" s="267"/>
      <c r="AF284" s="235">
        <f>O284+Q284+T284+W284+Z284+AC284</f>
        <v>410</v>
      </c>
      <c r="AG284" s="231" t="s">
        <v>370</v>
      </c>
      <c r="AH284" s="311">
        <f>S284+V284+Y284+AB284+AE284</f>
        <v>1079485000</v>
      </c>
      <c r="AI284" s="284"/>
      <c r="AJ284" s="286"/>
      <c r="AK284" s="287"/>
    </row>
    <row r="285" spans="1:37" ht="39">
      <c r="A285" s="17"/>
      <c r="B285" s="18"/>
      <c r="C285" s="17"/>
      <c r="D285" s="19"/>
      <c r="E285" s="18"/>
      <c r="F285" s="18"/>
      <c r="G285" s="12"/>
      <c r="H285" s="12"/>
      <c r="I285" s="20"/>
      <c r="J285" s="260" t="s">
        <v>37</v>
      </c>
      <c r="K285" s="13" t="s">
        <v>38</v>
      </c>
      <c r="L285" s="309" t="s">
        <v>312</v>
      </c>
      <c r="M285" s="22"/>
      <c r="N285" s="11" t="s">
        <v>660</v>
      </c>
      <c r="O285" s="10">
        <v>6</v>
      </c>
      <c r="P285" s="11" t="s">
        <v>6</v>
      </c>
      <c r="Q285" s="10">
        <v>3</v>
      </c>
      <c r="R285" s="11" t="s">
        <v>6</v>
      </c>
      <c r="S285" s="6">
        <v>168600000</v>
      </c>
      <c r="T285" s="10">
        <v>5</v>
      </c>
      <c r="U285" s="11" t="s">
        <v>6</v>
      </c>
      <c r="V285" s="5">
        <v>150000000</v>
      </c>
      <c r="W285" s="230">
        <v>1</v>
      </c>
      <c r="X285" s="11" t="s">
        <v>4</v>
      </c>
      <c r="Y285" s="239">
        <v>150000000</v>
      </c>
      <c r="Z285" s="10"/>
      <c r="AA285" s="11"/>
      <c r="AB285" s="10"/>
      <c r="AC285" s="10"/>
      <c r="AD285" s="11"/>
      <c r="AE285" s="5"/>
      <c r="AF285" s="235">
        <v>1</v>
      </c>
      <c r="AG285" s="11" t="s">
        <v>4</v>
      </c>
      <c r="AH285" s="25">
        <f>S285+V285+Y285+AB285+AE285</f>
        <v>468600000</v>
      </c>
      <c r="AI285" s="44"/>
      <c r="AJ285" s="29"/>
      <c r="AK285" s="30"/>
    </row>
    <row r="286" spans="1:37" ht="69" customHeight="1">
      <c r="A286" s="17"/>
      <c r="B286" s="18"/>
      <c r="C286" s="17"/>
      <c r="D286" s="19"/>
      <c r="E286" s="18"/>
      <c r="F286" s="18"/>
      <c r="G286" s="12"/>
      <c r="H286" s="183"/>
      <c r="I286" s="290"/>
      <c r="J286" s="944" t="s">
        <v>37</v>
      </c>
      <c r="K286" s="944" t="s">
        <v>39</v>
      </c>
      <c r="L286" s="915" t="s">
        <v>76</v>
      </c>
      <c r="M286" s="42"/>
      <c r="N286" s="903" t="s">
        <v>608</v>
      </c>
      <c r="O286" s="10">
        <v>5</v>
      </c>
      <c r="P286" s="11" t="s">
        <v>313</v>
      </c>
      <c r="Q286" s="10"/>
      <c r="R286" s="11" t="s">
        <v>313</v>
      </c>
      <c r="S286" s="886">
        <v>30000000</v>
      </c>
      <c r="T286" s="10">
        <v>35</v>
      </c>
      <c r="U286" s="11" t="s">
        <v>313</v>
      </c>
      <c r="V286" s="940">
        <v>1440000000</v>
      </c>
      <c r="W286" s="230"/>
      <c r="X286" s="11"/>
      <c r="Y286" s="895"/>
      <c r="Z286" s="10"/>
      <c r="AA286" s="11"/>
      <c r="AB286" s="940"/>
      <c r="AC286" s="10"/>
      <c r="AD286" s="11"/>
      <c r="AE286" s="940"/>
      <c r="AF286" s="235">
        <f aca="true" t="shared" si="12" ref="AF286:AF302">Q286+T286+W286+Z286+AC286</f>
        <v>35</v>
      </c>
      <c r="AG286" s="11" t="s">
        <v>5</v>
      </c>
      <c r="AH286" s="879">
        <f>S286+V286+Y286+AB286+AE286</f>
        <v>1470000000</v>
      </c>
      <c r="AI286" s="44"/>
      <c r="AJ286" s="29"/>
      <c r="AK286" s="30"/>
    </row>
    <row r="287" spans="1:37" ht="39.75" customHeight="1">
      <c r="A287" s="17"/>
      <c r="B287" s="18"/>
      <c r="C287" s="17"/>
      <c r="D287" s="19"/>
      <c r="E287" s="18"/>
      <c r="F287" s="18"/>
      <c r="G287" s="12"/>
      <c r="H287" s="46"/>
      <c r="I287" s="47"/>
      <c r="J287" s="945"/>
      <c r="K287" s="946"/>
      <c r="L287" s="917"/>
      <c r="M287" s="379"/>
      <c r="N287" s="904"/>
      <c r="O287" s="10"/>
      <c r="P287" s="11" t="s">
        <v>327</v>
      </c>
      <c r="Q287" s="10">
        <v>1</v>
      </c>
      <c r="R287" s="11" t="s">
        <v>412</v>
      </c>
      <c r="S287" s="888"/>
      <c r="T287" s="10">
        <v>377</v>
      </c>
      <c r="U287" s="11" t="s">
        <v>609</v>
      </c>
      <c r="V287" s="941"/>
      <c r="W287" s="230"/>
      <c r="X287" s="11"/>
      <c r="Y287" s="896"/>
      <c r="Z287" s="10"/>
      <c r="AA287" s="11"/>
      <c r="AB287" s="941"/>
      <c r="AC287" s="10"/>
      <c r="AD287" s="11"/>
      <c r="AE287" s="941"/>
      <c r="AF287" s="235"/>
      <c r="AG287" s="11"/>
      <c r="AH287" s="902"/>
      <c r="AI287" s="44"/>
      <c r="AJ287" s="29"/>
      <c r="AK287" s="30"/>
    </row>
    <row r="288" spans="1:37" ht="51.75">
      <c r="A288" s="17"/>
      <c r="B288" s="18"/>
      <c r="C288" s="17"/>
      <c r="D288" s="19"/>
      <c r="E288" s="18"/>
      <c r="F288" s="18"/>
      <c r="G288" s="12"/>
      <c r="H288" s="185"/>
      <c r="I288" s="186"/>
      <c r="J288" s="8" t="s">
        <v>37</v>
      </c>
      <c r="K288" s="187" t="s">
        <v>23</v>
      </c>
      <c r="L288" s="157" t="s">
        <v>314</v>
      </c>
      <c r="M288" s="34"/>
      <c r="N288" s="11" t="s">
        <v>610</v>
      </c>
      <c r="O288" s="10">
        <v>800</v>
      </c>
      <c r="P288" s="11" t="s">
        <v>371</v>
      </c>
      <c r="Q288" s="10">
        <v>800</v>
      </c>
      <c r="R288" s="11" t="s">
        <v>33</v>
      </c>
      <c r="S288" s="184">
        <v>224000000</v>
      </c>
      <c r="T288" s="10">
        <v>1000</v>
      </c>
      <c r="U288" s="11" t="s">
        <v>33</v>
      </c>
      <c r="V288" s="16">
        <v>500000000</v>
      </c>
      <c r="W288" s="230">
        <v>1000</v>
      </c>
      <c r="X288" s="11" t="s">
        <v>33</v>
      </c>
      <c r="Y288" s="380">
        <v>459790000</v>
      </c>
      <c r="Z288" s="10"/>
      <c r="AA288" s="11"/>
      <c r="AB288" s="16"/>
      <c r="AC288" s="10"/>
      <c r="AD288" s="11"/>
      <c r="AE288" s="16"/>
      <c r="AF288" s="235">
        <f>O288+Q288+T288+W288+Z288+AC288</f>
        <v>3600</v>
      </c>
      <c r="AG288" s="11" t="s">
        <v>33</v>
      </c>
      <c r="AH288" s="25">
        <f>S288+V288+Y288+AB288+AE288</f>
        <v>1183790000</v>
      </c>
      <c r="AI288" s="44"/>
      <c r="AJ288" s="29"/>
      <c r="AK288" s="30"/>
    </row>
    <row r="289" spans="1:37" ht="50.25" customHeight="1">
      <c r="A289" s="17"/>
      <c r="B289" s="18"/>
      <c r="C289" s="17"/>
      <c r="D289" s="19"/>
      <c r="E289" s="18"/>
      <c r="F289" s="18"/>
      <c r="G289" s="12"/>
      <c r="H289" s="905"/>
      <c r="I289" s="908"/>
      <c r="J289" s="912" t="s">
        <v>37</v>
      </c>
      <c r="K289" s="912" t="s">
        <v>24</v>
      </c>
      <c r="L289" s="915" t="s">
        <v>179</v>
      </c>
      <c r="M289" s="34"/>
      <c r="N289" s="903" t="s">
        <v>611</v>
      </c>
      <c r="O289" s="10"/>
      <c r="P289" s="11" t="s">
        <v>143</v>
      </c>
      <c r="Q289" s="10">
        <v>63</v>
      </c>
      <c r="R289" s="11" t="s">
        <v>143</v>
      </c>
      <c r="S289" s="877">
        <v>570000000</v>
      </c>
      <c r="T289" s="10">
        <v>376</v>
      </c>
      <c r="U289" s="11" t="s">
        <v>612</v>
      </c>
      <c r="V289" s="4"/>
      <c r="W289" s="230"/>
      <c r="X289" s="11"/>
      <c r="Y289" s="239"/>
      <c r="Z289" s="10"/>
      <c r="AA289" s="11"/>
      <c r="AB289" s="4"/>
      <c r="AC289" s="10"/>
      <c r="AD289" s="11"/>
      <c r="AE289" s="4"/>
      <c r="AF289" s="235">
        <f t="shared" si="12"/>
        <v>439</v>
      </c>
      <c r="AG289" s="11" t="s">
        <v>143</v>
      </c>
      <c r="AH289" s="879">
        <f>S289+V289+Y289+AB289+AE289</f>
        <v>570000000</v>
      </c>
      <c r="AI289" s="44"/>
      <c r="AJ289" s="29"/>
      <c r="AK289" s="30"/>
    </row>
    <row r="290" spans="1:37" ht="25.5">
      <c r="A290" s="17"/>
      <c r="B290" s="18"/>
      <c r="C290" s="17"/>
      <c r="D290" s="19"/>
      <c r="E290" s="18"/>
      <c r="F290" s="18"/>
      <c r="G290" s="12"/>
      <c r="H290" s="907"/>
      <c r="I290" s="910"/>
      <c r="J290" s="914"/>
      <c r="K290" s="914"/>
      <c r="L290" s="917"/>
      <c r="M290" s="118"/>
      <c r="N290" s="904"/>
      <c r="O290" s="10"/>
      <c r="P290" s="11" t="s">
        <v>6</v>
      </c>
      <c r="Q290" s="10">
        <v>7</v>
      </c>
      <c r="R290" s="11" t="s">
        <v>6</v>
      </c>
      <c r="S290" s="899"/>
      <c r="T290" s="10"/>
      <c r="U290" s="11" t="s">
        <v>6</v>
      </c>
      <c r="V290" s="4"/>
      <c r="W290" s="230"/>
      <c r="X290" s="11"/>
      <c r="Y290" s="239"/>
      <c r="Z290" s="10"/>
      <c r="AA290" s="11"/>
      <c r="AB290" s="4"/>
      <c r="AC290" s="10"/>
      <c r="AD290" s="11"/>
      <c r="AE290" s="4"/>
      <c r="AF290" s="235">
        <f t="shared" si="12"/>
        <v>7</v>
      </c>
      <c r="AG290" s="11" t="s">
        <v>6</v>
      </c>
      <c r="AH290" s="902"/>
      <c r="AI290" s="44"/>
      <c r="AJ290" s="29"/>
      <c r="AK290" s="30"/>
    </row>
    <row r="291" spans="1:37" ht="64.5">
      <c r="A291" s="17"/>
      <c r="B291" s="18"/>
      <c r="C291" s="17"/>
      <c r="D291" s="19"/>
      <c r="E291" s="18"/>
      <c r="F291" s="18"/>
      <c r="G291" s="12"/>
      <c r="H291" s="12"/>
      <c r="I291" s="20"/>
      <c r="J291" s="187" t="s">
        <v>37</v>
      </c>
      <c r="K291" s="13" t="s">
        <v>225</v>
      </c>
      <c r="L291" s="21" t="s">
        <v>315</v>
      </c>
      <c r="M291" s="22"/>
      <c r="N291" s="35" t="s">
        <v>316</v>
      </c>
      <c r="O291" s="10"/>
      <c r="P291" s="11" t="s">
        <v>33</v>
      </c>
      <c r="Q291" s="10">
        <v>1</v>
      </c>
      <c r="R291" s="11" t="s">
        <v>33</v>
      </c>
      <c r="S291" s="6">
        <v>75000000</v>
      </c>
      <c r="T291" s="10"/>
      <c r="U291" s="11" t="s">
        <v>33</v>
      </c>
      <c r="V291" s="4"/>
      <c r="W291" s="230"/>
      <c r="X291" s="11"/>
      <c r="Y291" s="267"/>
      <c r="Z291" s="10"/>
      <c r="AA291" s="11"/>
      <c r="AB291" s="4"/>
      <c r="AC291" s="10"/>
      <c r="AD291" s="11"/>
      <c r="AE291" s="4"/>
      <c r="AF291" s="235">
        <f t="shared" si="12"/>
        <v>1</v>
      </c>
      <c r="AG291" s="11" t="s">
        <v>33</v>
      </c>
      <c r="AH291" s="25">
        <f aca="true" t="shared" si="13" ref="AH291:AH305">S291+V291+Y291+AB291+AE291</f>
        <v>75000000</v>
      </c>
      <c r="AI291" s="44"/>
      <c r="AJ291" s="29"/>
      <c r="AK291" s="11"/>
    </row>
    <row r="292" spans="1:37" ht="53.25" customHeight="1">
      <c r="A292" s="17"/>
      <c r="B292" s="18"/>
      <c r="C292" s="17"/>
      <c r="D292" s="19"/>
      <c r="E292" s="18"/>
      <c r="F292" s="18"/>
      <c r="G292" s="12"/>
      <c r="H292" s="12"/>
      <c r="I292" s="20"/>
      <c r="J292" s="187" t="s">
        <v>37</v>
      </c>
      <c r="K292" s="13" t="s">
        <v>41</v>
      </c>
      <c r="L292" s="21" t="s">
        <v>317</v>
      </c>
      <c r="M292" s="22"/>
      <c r="N292" s="35" t="s">
        <v>318</v>
      </c>
      <c r="O292" s="10"/>
      <c r="P292" s="11" t="s">
        <v>33</v>
      </c>
      <c r="Q292" s="10">
        <v>1</v>
      </c>
      <c r="R292" s="11" t="s">
        <v>33</v>
      </c>
      <c r="S292" s="6">
        <v>100000000</v>
      </c>
      <c r="T292" s="10"/>
      <c r="U292" s="11" t="s">
        <v>33</v>
      </c>
      <c r="V292" s="4"/>
      <c r="W292" s="230"/>
      <c r="X292" s="11"/>
      <c r="Y292" s="239"/>
      <c r="Z292" s="10"/>
      <c r="AA292" s="11"/>
      <c r="AB292" s="15"/>
      <c r="AC292" s="10"/>
      <c r="AD292" s="11"/>
      <c r="AE292" s="6"/>
      <c r="AF292" s="235">
        <f t="shared" si="12"/>
        <v>1</v>
      </c>
      <c r="AG292" s="11" t="s">
        <v>33</v>
      </c>
      <c r="AH292" s="25">
        <f t="shared" si="13"/>
        <v>100000000</v>
      </c>
      <c r="AI292" s="44"/>
      <c r="AJ292" s="29"/>
      <c r="AK292" s="30"/>
    </row>
    <row r="293" spans="1:37" ht="39">
      <c r="A293" s="17"/>
      <c r="B293" s="18"/>
      <c r="C293" s="17"/>
      <c r="D293" s="19"/>
      <c r="E293" s="18"/>
      <c r="F293" s="18"/>
      <c r="G293" s="12"/>
      <c r="H293" s="12"/>
      <c r="I293" s="20"/>
      <c r="J293" s="260" t="s">
        <v>37</v>
      </c>
      <c r="K293" s="13" t="s">
        <v>229</v>
      </c>
      <c r="L293" s="21" t="s">
        <v>319</v>
      </c>
      <c r="M293" s="22"/>
      <c r="N293" s="35" t="s">
        <v>318</v>
      </c>
      <c r="O293" s="10"/>
      <c r="P293" s="11" t="s">
        <v>33</v>
      </c>
      <c r="Q293" s="10">
        <v>1</v>
      </c>
      <c r="R293" s="11" t="s">
        <v>33</v>
      </c>
      <c r="S293" s="6">
        <v>100000000</v>
      </c>
      <c r="T293" s="10"/>
      <c r="U293" s="11" t="s">
        <v>33</v>
      </c>
      <c r="V293" s="4"/>
      <c r="W293" s="230"/>
      <c r="X293" s="11"/>
      <c r="Y293" s="239"/>
      <c r="Z293" s="10"/>
      <c r="AA293" s="11"/>
      <c r="AB293" s="15"/>
      <c r="AC293" s="10"/>
      <c r="AD293" s="11"/>
      <c r="AE293" s="6"/>
      <c r="AF293" s="235">
        <f t="shared" si="12"/>
        <v>1</v>
      </c>
      <c r="AG293" s="11" t="s">
        <v>33</v>
      </c>
      <c r="AH293" s="25">
        <f t="shared" si="13"/>
        <v>100000000</v>
      </c>
      <c r="AI293" s="44"/>
      <c r="AJ293" s="29"/>
      <c r="AK293" s="30"/>
    </row>
    <row r="294" spans="1:37" s="52" customFormat="1" ht="55.5" customHeight="1">
      <c r="A294" s="280"/>
      <c r="B294" s="281"/>
      <c r="C294" s="280"/>
      <c r="D294" s="282"/>
      <c r="E294" s="281"/>
      <c r="F294" s="281"/>
      <c r="G294" s="289"/>
      <c r="H294" s="289"/>
      <c r="I294" s="307"/>
      <c r="J294" s="378" t="s">
        <v>37</v>
      </c>
      <c r="K294" s="308" t="s">
        <v>28</v>
      </c>
      <c r="L294" s="309" t="s">
        <v>320</v>
      </c>
      <c r="M294" s="310"/>
      <c r="N294" s="381" t="s">
        <v>321</v>
      </c>
      <c r="O294" s="230"/>
      <c r="P294" s="231" t="s">
        <v>33</v>
      </c>
      <c r="Q294" s="230">
        <v>1</v>
      </c>
      <c r="R294" s="231" t="s">
        <v>33</v>
      </c>
      <c r="S294" s="239">
        <v>400000000</v>
      </c>
      <c r="T294" s="230"/>
      <c r="U294" s="231" t="s">
        <v>33</v>
      </c>
      <c r="V294" s="267"/>
      <c r="W294" s="230"/>
      <c r="X294" s="231"/>
      <c r="Y294" s="239"/>
      <c r="Z294" s="230"/>
      <c r="AA294" s="231"/>
      <c r="AB294" s="267"/>
      <c r="AC294" s="230"/>
      <c r="AD294" s="231"/>
      <c r="AE294" s="239"/>
      <c r="AF294" s="235">
        <f t="shared" si="12"/>
        <v>1</v>
      </c>
      <c r="AG294" s="231" t="s">
        <v>33</v>
      </c>
      <c r="AH294" s="311">
        <f t="shared" si="13"/>
        <v>400000000</v>
      </c>
      <c r="AI294" s="284"/>
      <c r="AJ294" s="286"/>
      <c r="AK294" s="287"/>
    </row>
    <row r="295" spans="1:37" s="52" customFormat="1" ht="52.5" customHeight="1">
      <c r="A295" s="280"/>
      <c r="B295" s="281"/>
      <c r="C295" s="280"/>
      <c r="D295" s="282"/>
      <c r="E295" s="281"/>
      <c r="F295" s="281"/>
      <c r="G295" s="382"/>
      <c r="H295" s="382"/>
      <c r="I295" s="382"/>
      <c r="J295" s="382" t="s">
        <v>37</v>
      </c>
      <c r="K295" s="382" t="s">
        <v>50</v>
      </c>
      <c r="L295" s="383" t="s">
        <v>520</v>
      </c>
      <c r="M295" s="310"/>
      <c r="N295" s="353" t="s">
        <v>770</v>
      </c>
      <c r="O295" s="230"/>
      <c r="P295" s="231" t="s">
        <v>521</v>
      </c>
      <c r="Q295" s="230"/>
      <c r="R295" s="231"/>
      <c r="S295" s="239"/>
      <c r="T295" s="230"/>
      <c r="U295" s="231"/>
      <c r="V295" s="267"/>
      <c r="W295" s="230">
        <v>500</v>
      </c>
      <c r="X295" s="231" t="s">
        <v>521</v>
      </c>
      <c r="Y295" s="384">
        <v>200000000</v>
      </c>
      <c r="Z295" s="230"/>
      <c r="AA295" s="231"/>
      <c r="AB295" s="267"/>
      <c r="AC295" s="230"/>
      <c r="AD295" s="231"/>
      <c r="AE295" s="239"/>
      <c r="AF295" s="235">
        <f t="shared" si="12"/>
        <v>500</v>
      </c>
      <c r="AG295" s="231" t="s">
        <v>521</v>
      </c>
      <c r="AH295" s="385">
        <f t="shared" si="13"/>
        <v>200000000</v>
      </c>
      <c r="AI295" s="284"/>
      <c r="AJ295" s="286"/>
      <c r="AK295" s="287"/>
    </row>
    <row r="296" spans="1:37" ht="66.75" customHeight="1">
      <c r="A296" s="17"/>
      <c r="B296" s="18"/>
      <c r="C296" s="17"/>
      <c r="D296" s="19"/>
      <c r="E296" s="18"/>
      <c r="F296" s="18"/>
      <c r="G296" s="12"/>
      <c r="H296" s="12"/>
      <c r="I296" s="20"/>
      <c r="J296" s="13" t="s">
        <v>37</v>
      </c>
      <c r="K296" s="13" t="s">
        <v>235</v>
      </c>
      <c r="L296" s="21" t="s">
        <v>173</v>
      </c>
      <c r="M296" s="22"/>
      <c r="N296" s="35" t="s">
        <v>322</v>
      </c>
      <c r="O296" s="10">
        <v>6</v>
      </c>
      <c r="P296" s="11" t="s">
        <v>313</v>
      </c>
      <c r="Q296" s="10">
        <v>6</v>
      </c>
      <c r="R296" s="11" t="s">
        <v>313</v>
      </c>
      <c r="S296" s="6">
        <v>633850000</v>
      </c>
      <c r="T296" s="10">
        <v>280</v>
      </c>
      <c r="U296" s="11" t="s">
        <v>612</v>
      </c>
      <c r="V296" s="4">
        <v>745000000</v>
      </c>
      <c r="W296" s="230"/>
      <c r="X296" s="11"/>
      <c r="Y296" s="239"/>
      <c r="Z296" s="10"/>
      <c r="AA296" s="11"/>
      <c r="AB296" s="4"/>
      <c r="AC296" s="10"/>
      <c r="AD296" s="11"/>
      <c r="AE296" s="4"/>
      <c r="AF296" s="235">
        <v>6</v>
      </c>
      <c r="AG296" s="11" t="s">
        <v>6</v>
      </c>
      <c r="AH296" s="25">
        <f t="shared" si="13"/>
        <v>1378850000</v>
      </c>
      <c r="AI296" s="44"/>
      <c r="AJ296" s="29"/>
      <c r="AK296" s="30"/>
    </row>
    <row r="297" spans="1:37" s="52" customFormat="1" ht="64.5">
      <c r="A297" s="280"/>
      <c r="B297" s="281"/>
      <c r="C297" s="280"/>
      <c r="D297" s="282"/>
      <c r="E297" s="281"/>
      <c r="F297" s="281"/>
      <c r="G297" s="289"/>
      <c r="H297" s="289"/>
      <c r="I297" s="307"/>
      <c r="J297" s="308" t="s">
        <v>37</v>
      </c>
      <c r="K297" s="308" t="s">
        <v>239</v>
      </c>
      <c r="L297" s="309" t="s">
        <v>323</v>
      </c>
      <c r="M297" s="310"/>
      <c r="N297" s="381" t="s">
        <v>324</v>
      </c>
      <c r="O297" s="230"/>
      <c r="P297" s="231" t="s">
        <v>6</v>
      </c>
      <c r="Q297" s="230">
        <v>5</v>
      </c>
      <c r="R297" s="231" t="s">
        <v>6</v>
      </c>
      <c r="S297" s="239">
        <v>60000000</v>
      </c>
      <c r="T297" s="230">
        <v>3</v>
      </c>
      <c r="U297" s="231" t="s">
        <v>5</v>
      </c>
      <c r="V297" s="386">
        <v>200000000</v>
      </c>
      <c r="W297" s="230"/>
      <c r="X297" s="231"/>
      <c r="Y297" s="239"/>
      <c r="Z297" s="230"/>
      <c r="AA297" s="231"/>
      <c r="AB297" s="267"/>
      <c r="AC297" s="230"/>
      <c r="AD297" s="231"/>
      <c r="AE297" s="306"/>
      <c r="AF297" s="235">
        <f t="shared" si="12"/>
        <v>8</v>
      </c>
      <c r="AG297" s="231" t="s">
        <v>6</v>
      </c>
      <c r="AH297" s="311">
        <f t="shared" si="13"/>
        <v>260000000</v>
      </c>
      <c r="AI297" s="284"/>
      <c r="AJ297" s="286"/>
      <c r="AK297" s="287"/>
    </row>
    <row r="298" spans="1:37" s="52" customFormat="1" ht="69" customHeight="1">
      <c r="A298" s="280"/>
      <c r="B298" s="281"/>
      <c r="C298" s="280"/>
      <c r="D298" s="282"/>
      <c r="E298" s="281"/>
      <c r="F298" s="281"/>
      <c r="G298" s="289"/>
      <c r="H298" s="289"/>
      <c r="I298" s="307"/>
      <c r="J298" s="308" t="s">
        <v>37</v>
      </c>
      <c r="K298" s="308" t="s">
        <v>244</v>
      </c>
      <c r="L298" s="309" t="s">
        <v>447</v>
      </c>
      <c r="M298" s="310"/>
      <c r="N298" s="381" t="s">
        <v>613</v>
      </c>
      <c r="O298" s="230"/>
      <c r="P298" s="231" t="s">
        <v>33</v>
      </c>
      <c r="Q298" s="230"/>
      <c r="R298" s="231" t="s">
        <v>33</v>
      </c>
      <c r="S298" s="239"/>
      <c r="T298" s="230">
        <v>1</v>
      </c>
      <c r="U298" s="231" t="s">
        <v>33</v>
      </c>
      <c r="V298" s="306">
        <v>500000000</v>
      </c>
      <c r="W298" s="230"/>
      <c r="X298" s="231"/>
      <c r="Y298" s="239"/>
      <c r="Z298" s="230"/>
      <c r="AA298" s="231"/>
      <c r="AB298" s="267"/>
      <c r="AC298" s="230"/>
      <c r="AD298" s="231"/>
      <c r="AE298" s="306"/>
      <c r="AF298" s="235">
        <f t="shared" si="12"/>
        <v>1</v>
      </c>
      <c r="AG298" s="231" t="s">
        <v>33</v>
      </c>
      <c r="AH298" s="311">
        <f t="shared" si="13"/>
        <v>500000000</v>
      </c>
      <c r="AI298" s="284"/>
      <c r="AJ298" s="286"/>
      <c r="AK298" s="287"/>
    </row>
    <row r="299" spans="1:37" s="52" customFormat="1" ht="72.75" customHeight="1">
      <c r="A299" s="280"/>
      <c r="B299" s="281"/>
      <c r="C299" s="280"/>
      <c r="D299" s="282"/>
      <c r="E299" s="281"/>
      <c r="F299" s="281"/>
      <c r="G299" s="289"/>
      <c r="H299" s="289"/>
      <c r="I299" s="307"/>
      <c r="J299" s="308" t="s">
        <v>37</v>
      </c>
      <c r="K299" s="308" t="s">
        <v>247</v>
      </c>
      <c r="L299" s="309" t="s">
        <v>464</v>
      </c>
      <c r="M299" s="310"/>
      <c r="N299" s="381" t="s">
        <v>613</v>
      </c>
      <c r="O299" s="230"/>
      <c r="P299" s="231" t="s">
        <v>33</v>
      </c>
      <c r="Q299" s="230"/>
      <c r="R299" s="231" t="s">
        <v>33</v>
      </c>
      <c r="S299" s="239"/>
      <c r="T299" s="230">
        <v>1</v>
      </c>
      <c r="U299" s="231" t="s">
        <v>33</v>
      </c>
      <c r="V299" s="306">
        <v>500000000</v>
      </c>
      <c r="W299" s="230"/>
      <c r="X299" s="231"/>
      <c r="Y299" s="239"/>
      <c r="Z299" s="230"/>
      <c r="AA299" s="231"/>
      <c r="AB299" s="267"/>
      <c r="AC299" s="230"/>
      <c r="AD299" s="231"/>
      <c r="AE299" s="306"/>
      <c r="AF299" s="235">
        <f t="shared" si="12"/>
        <v>1</v>
      </c>
      <c r="AG299" s="231" t="s">
        <v>33</v>
      </c>
      <c r="AH299" s="311">
        <f t="shared" si="13"/>
        <v>500000000</v>
      </c>
      <c r="AI299" s="284"/>
      <c r="AJ299" s="286"/>
      <c r="AK299" s="287"/>
    </row>
    <row r="300" spans="1:37" s="52" customFormat="1" ht="25.5">
      <c r="A300" s="280"/>
      <c r="B300" s="281"/>
      <c r="C300" s="280"/>
      <c r="D300" s="282"/>
      <c r="E300" s="281"/>
      <c r="F300" s="281"/>
      <c r="G300" s="289"/>
      <c r="H300" s="289"/>
      <c r="I300" s="307"/>
      <c r="J300" s="308" t="s">
        <v>37</v>
      </c>
      <c r="K300" s="308" t="s">
        <v>248</v>
      </c>
      <c r="L300" s="926" t="s">
        <v>460</v>
      </c>
      <c r="M300" s="928"/>
      <c r="N300" s="930" t="s">
        <v>641</v>
      </c>
      <c r="O300" s="230"/>
      <c r="P300" s="231"/>
      <c r="Q300" s="230"/>
      <c r="R300" s="231"/>
      <c r="S300" s="239"/>
      <c r="T300" s="230"/>
      <c r="U300" s="231"/>
      <c r="V300" s="68"/>
      <c r="W300" s="230">
        <v>1</v>
      </c>
      <c r="X300" s="231" t="s">
        <v>773</v>
      </c>
      <c r="Y300" s="889">
        <v>392050000</v>
      </c>
      <c r="Z300" s="230"/>
      <c r="AA300" s="231"/>
      <c r="AB300" s="267"/>
      <c r="AC300" s="230"/>
      <c r="AD300" s="231"/>
      <c r="AE300" s="306"/>
      <c r="AF300" s="230">
        <v>1</v>
      </c>
      <c r="AG300" s="231" t="s">
        <v>773</v>
      </c>
      <c r="AH300" s="932">
        <f t="shared" si="13"/>
        <v>392050000</v>
      </c>
      <c r="AI300" s="284"/>
      <c r="AJ300" s="286"/>
      <c r="AK300" s="287"/>
    </row>
    <row r="301" spans="1:37" s="52" customFormat="1" ht="36" customHeight="1">
      <c r="A301" s="280"/>
      <c r="B301" s="281"/>
      <c r="C301" s="280"/>
      <c r="D301" s="281"/>
      <c r="E301" s="281"/>
      <c r="F301" s="281"/>
      <c r="G301" s="289"/>
      <c r="H301" s="289"/>
      <c r="I301" s="307"/>
      <c r="J301" s="308"/>
      <c r="K301" s="308"/>
      <c r="L301" s="927"/>
      <c r="M301" s="929"/>
      <c r="N301" s="931"/>
      <c r="O301" s="230"/>
      <c r="P301" s="231"/>
      <c r="Q301" s="230"/>
      <c r="R301" s="231"/>
      <c r="S301" s="239"/>
      <c r="T301" s="230"/>
      <c r="U301" s="231"/>
      <c r="V301" s="68"/>
      <c r="W301" s="230">
        <v>1</v>
      </c>
      <c r="X301" s="231" t="s">
        <v>639</v>
      </c>
      <c r="Y301" s="900"/>
      <c r="Z301" s="230"/>
      <c r="AA301" s="231"/>
      <c r="AB301" s="267"/>
      <c r="AC301" s="230"/>
      <c r="AD301" s="231"/>
      <c r="AE301" s="306"/>
      <c r="AF301" s="230">
        <v>1</v>
      </c>
      <c r="AG301" s="231" t="s">
        <v>639</v>
      </c>
      <c r="AH301" s="933"/>
      <c r="AI301" s="284"/>
      <c r="AJ301" s="286"/>
      <c r="AK301" s="287"/>
    </row>
    <row r="302" spans="1:37" ht="51.75">
      <c r="A302" s="17"/>
      <c r="B302" s="18"/>
      <c r="C302" s="17"/>
      <c r="D302" s="18"/>
      <c r="E302" s="17"/>
      <c r="F302" s="19"/>
      <c r="G302" s="12"/>
      <c r="H302" s="12"/>
      <c r="I302" s="20"/>
      <c r="J302" s="13" t="s">
        <v>37</v>
      </c>
      <c r="K302" s="13" t="s">
        <v>236</v>
      </c>
      <c r="L302" s="21" t="s">
        <v>325</v>
      </c>
      <c r="M302" s="22"/>
      <c r="N302" s="35" t="s">
        <v>326</v>
      </c>
      <c r="O302" s="10"/>
      <c r="P302" s="11" t="s">
        <v>327</v>
      </c>
      <c r="Q302" s="10">
        <v>1</v>
      </c>
      <c r="R302" s="11" t="s">
        <v>327</v>
      </c>
      <c r="S302" s="6">
        <v>200000000</v>
      </c>
      <c r="T302" s="10"/>
      <c r="U302" s="11" t="s">
        <v>327</v>
      </c>
      <c r="V302" s="6"/>
      <c r="W302" s="230"/>
      <c r="X302" s="11"/>
      <c r="Y302" s="267"/>
      <c r="Z302" s="10"/>
      <c r="AA302" s="11"/>
      <c r="AB302" s="15"/>
      <c r="AC302" s="10"/>
      <c r="AD302" s="11"/>
      <c r="AE302" s="6"/>
      <c r="AF302" s="235">
        <f t="shared" si="12"/>
        <v>1</v>
      </c>
      <c r="AG302" s="11" t="s">
        <v>327</v>
      </c>
      <c r="AH302" s="311">
        <f t="shared" si="13"/>
        <v>200000000</v>
      </c>
      <c r="AI302" s="26"/>
      <c r="AJ302" s="29"/>
      <c r="AK302" s="30"/>
    </row>
    <row r="303" spans="1:37" s="52" customFormat="1" ht="25.5">
      <c r="A303" s="280"/>
      <c r="B303" s="282"/>
      <c r="C303" s="280"/>
      <c r="D303" s="282"/>
      <c r="E303" s="280"/>
      <c r="F303" s="282"/>
      <c r="G303" s="289"/>
      <c r="H303" s="289"/>
      <c r="I303" s="307"/>
      <c r="J303" s="307"/>
      <c r="K303" s="308" t="s">
        <v>251</v>
      </c>
      <c r="L303" s="926" t="s">
        <v>778</v>
      </c>
      <c r="M303" s="928"/>
      <c r="N303" s="930" t="s">
        <v>641</v>
      </c>
      <c r="O303" s="230"/>
      <c r="P303" s="231" t="s">
        <v>33</v>
      </c>
      <c r="Q303" s="230"/>
      <c r="R303" s="231" t="s">
        <v>33</v>
      </c>
      <c r="S303" s="239"/>
      <c r="T303" s="230"/>
      <c r="U303" s="231"/>
      <c r="V303" s="239"/>
      <c r="W303" s="230">
        <v>1</v>
      </c>
      <c r="X303" s="231" t="s">
        <v>773</v>
      </c>
      <c r="Y303" s="889">
        <v>391980000</v>
      </c>
      <c r="Z303" s="230"/>
      <c r="AA303" s="231"/>
      <c r="AB303" s="239"/>
      <c r="AC303" s="230"/>
      <c r="AD303" s="231"/>
      <c r="AE303" s="239"/>
      <c r="AF303" s="230">
        <v>1</v>
      </c>
      <c r="AG303" s="231" t="s">
        <v>773</v>
      </c>
      <c r="AH303" s="932">
        <f t="shared" si="13"/>
        <v>391980000</v>
      </c>
      <c r="AI303" s="387"/>
      <c r="AJ303" s="286"/>
      <c r="AK303" s="287"/>
    </row>
    <row r="304" spans="1:37" s="52" customFormat="1" ht="39.75" customHeight="1">
      <c r="A304" s="280"/>
      <c r="B304" s="282"/>
      <c r="C304" s="280"/>
      <c r="D304" s="282"/>
      <c r="E304" s="280"/>
      <c r="F304" s="282"/>
      <c r="G304" s="289"/>
      <c r="H304" s="289"/>
      <c r="I304" s="307"/>
      <c r="J304" s="307"/>
      <c r="K304" s="308"/>
      <c r="L304" s="927"/>
      <c r="M304" s="929"/>
      <c r="N304" s="931"/>
      <c r="O304" s="230"/>
      <c r="P304" s="231"/>
      <c r="Q304" s="230"/>
      <c r="R304" s="231"/>
      <c r="S304" s="239"/>
      <c r="T304" s="230"/>
      <c r="U304" s="231"/>
      <c r="V304" s="239"/>
      <c r="W304" s="230">
        <v>1</v>
      </c>
      <c r="X304" s="231" t="s">
        <v>639</v>
      </c>
      <c r="Y304" s="900"/>
      <c r="Z304" s="230"/>
      <c r="AA304" s="231"/>
      <c r="AB304" s="239"/>
      <c r="AC304" s="230"/>
      <c r="AD304" s="231"/>
      <c r="AE304" s="239"/>
      <c r="AF304" s="230">
        <v>1</v>
      </c>
      <c r="AG304" s="231" t="s">
        <v>639</v>
      </c>
      <c r="AH304" s="933"/>
      <c r="AI304" s="387"/>
      <c r="AJ304" s="286"/>
      <c r="AK304" s="287"/>
    </row>
    <row r="305" spans="1:37" s="52" customFormat="1" ht="36" customHeight="1">
      <c r="A305" s="280"/>
      <c r="B305" s="282"/>
      <c r="C305" s="280"/>
      <c r="D305" s="282"/>
      <c r="E305" s="280"/>
      <c r="F305" s="282"/>
      <c r="G305" s="926"/>
      <c r="H305" s="926"/>
      <c r="I305" s="926"/>
      <c r="J305" s="926"/>
      <c r="K305" s="926"/>
      <c r="L305" s="926" t="s">
        <v>640</v>
      </c>
      <c r="M305" s="928"/>
      <c r="N305" s="930" t="s">
        <v>641</v>
      </c>
      <c r="O305" s="230"/>
      <c r="P305" s="231"/>
      <c r="Q305" s="230"/>
      <c r="R305" s="231"/>
      <c r="S305" s="239"/>
      <c r="T305" s="230"/>
      <c r="U305" s="231"/>
      <c r="V305" s="239"/>
      <c r="W305" s="230">
        <v>1</v>
      </c>
      <c r="X305" s="231" t="s">
        <v>773</v>
      </c>
      <c r="Y305" s="889">
        <v>411325000</v>
      </c>
      <c r="Z305" s="230"/>
      <c r="AA305" s="231"/>
      <c r="AB305" s="239"/>
      <c r="AC305" s="230"/>
      <c r="AD305" s="231"/>
      <c r="AE305" s="239"/>
      <c r="AF305" s="230">
        <v>1</v>
      </c>
      <c r="AG305" s="231" t="s">
        <v>773</v>
      </c>
      <c r="AH305" s="932">
        <f t="shared" si="13"/>
        <v>411325000</v>
      </c>
      <c r="AI305" s="387"/>
      <c r="AJ305" s="286"/>
      <c r="AK305" s="287"/>
    </row>
    <row r="306" spans="1:37" s="52" customFormat="1" ht="37.5" customHeight="1">
      <c r="A306" s="280"/>
      <c r="B306" s="282"/>
      <c r="C306" s="280"/>
      <c r="D306" s="282"/>
      <c r="E306" s="280"/>
      <c r="F306" s="282"/>
      <c r="G306" s="927"/>
      <c r="H306" s="927"/>
      <c r="I306" s="927"/>
      <c r="J306" s="927"/>
      <c r="K306" s="927"/>
      <c r="L306" s="927"/>
      <c r="M306" s="929"/>
      <c r="N306" s="931"/>
      <c r="O306" s="230"/>
      <c r="P306" s="231"/>
      <c r="Q306" s="230"/>
      <c r="R306" s="231"/>
      <c r="S306" s="239"/>
      <c r="T306" s="230"/>
      <c r="U306" s="231"/>
      <c r="V306" s="239"/>
      <c r="W306" s="230">
        <v>1</v>
      </c>
      <c r="X306" s="231" t="s">
        <v>639</v>
      </c>
      <c r="Y306" s="900"/>
      <c r="Z306" s="230"/>
      <c r="AA306" s="231"/>
      <c r="AB306" s="239"/>
      <c r="AC306" s="230"/>
      <c r="AD306" s="231"/>
      <c r="AE306" s="239"/>
      <c r="AF306" s="230">
        <v>1</v>
      </c>
      <c r="AG306" s="231" t="s">
        <v>639</v>
      </c>
      <c r="AH306" s="933"/>
      <c r="AI306" s="387"/>
      <c r="AJ306" s="286"/>
      <c r="AK306" s="287"/>
    </row>
    <row r="307" spans="1:37" s="52" customFormat="1" ht="64.5">
      <c r="A307" s="280"/>
      <c r="B307" s="282"/>
      <c r="C307" s="280"/>
      <c r="D307" s="282"/>
      <c r="E307" s="280"/>
      <c r="F307" s="282"/>
      <c r="G307" s="289"/>
      <c r="H307" s="289"/>
      <c r="I307" s="307"/>
      <c r="J307" s="307"/>
      <c r="K307" s="388" t="s">
        <v>53</v>
      </c>
      <c r="L307" s="309" t="s">
        <v>482</v>
      </c>
      <c r="M307" s="310"/>
      <c r="N307" s="381" t="s">
        <v>774</v>
      </c>
      <c r="O307" s="230"/>
      <c r="P307" s="231" t="s">
        <v>5</v>
      </c>
      <c r="Q307" s="230"/>
      <c r="R307" s="231"/>
      <c r="S307" s="239"/>
      <c r="T307" s="230">
        <v>13</v>
      </c>
      <c r="U307" s="231" t="s">
        <v>5</v>
      </c>
      <c r="V307" s="239">
        <v>230000000</v>
      </c>
      <c r="W307" s="230">
        <v>60</v>
      </c>
      <c r="X307" s="53" t="s">
        <v>777</v>
      </c>
      <c r="Y307" s="389">
        <v>276866000</v>
      </c>
      <c r="Z307" s="230"/>
      <c r="AA307" s="231"/>
      <c r="AB307" s="239"/>
      <c r="AC307" s="230"/>
      <c r="AD307" s="231"/>
      <c r="AE307" s="239"/>
      <c r="AF307" s="235">
        <v>60</v>
      </c>
      <c r="AG307" s="53" t="s">
        <v>777</v>
      </c>
      <c r="AH307" s="390">
        <f aca="true" t="shared" si="14" ref="AH307:AH312">V307+Y307+AB307+AE307</f>
        <v>506866000</v>
      </c>
      <c r="AI307" s="387" t="s">
        <v>489</v>
      </c>
      <c r="AJ307" s="286"/>
      <c r="AK307" s="287"/>
    </row>
    <row r="308" spans="1:37" s="52" customFormat="1" ht="51.75">
      <c r="A308" s="280"/>
      <c r="B308" s="282"/>
      <c r="C308" s="280"/>
      <c r="D308" s="282"/>
      <c r="E308" s="280"/>
      <c r="F308" s="282"/>
      <c r="G308" s="289"/>
      <c r="H308" s="289"/>
      <c r="I308" s="307"/>
      <c r="J308" s="307"/>
      <c r="K308" s="388" t="s">
        <v>51</v>
      </c>
      <c r="L308" s="309" t="s">
        <v>483</v>
      </c>
      <c r="M308" s="310"/>
      <c r="N308" s="381" t="s">
        <v>613</v>
      </c>
      <c r="O308" s="230"/>
      <c r="P308" s="231" t="s">
        <v>370</v>
      </c>
      <c r="Q308" s="230"/>
      <c r="R308" s="231"/>
      <c r="S308" s="239"/>
      <c r="T308" s="230">
        <v>300</v>
      </c>
      <c r="U308" s="231" t="s">
        <v>370</v>
      </c>
      <c r="V308" s="239">
        <v>200000000</v>
      </c>
      <c r="W308" s="230">
        <v>350</v>
      </c>
      <c r="X308" s="231" t="s">
        <v>776</v>
      </c>
      <c r="Y308" s="389">
        <v>282112000</v>
      </c>
      <c r="Z308" s="230"/>
      <c r="AA308" s="231"/>
      <c r="AB308" s="239"/>
      <c r="AC308" s="230"/>
      <c r="AD308" s="231"/>
      <c r="AE308" s="239"/>
      <c r="AF308" s="235">
        <v>350</v>
      </c>
      <c r="AG308" s="231" t="s">
        <v>776</v>
      </c>
      <c r="AH308" s="390">
        <f t="shared" si="14"/>
        <v>482112000</v>
      </c>
      <c r="AI308" s="387" t="s">
        <v>489</v>
      </c>
      <c r="AJ308" s="286"/>
      <c r="AK308" s="287"/>
    </row>
    <row r="309" spans="1:37" s="52" customFormat="1" ht="51.75">
      <c r="A309" s="280"/>
      <c r="B309" s="282"/>
      <c r="C309" s="280"/>
      <c r="D309" s="282"/>
      <c r="E309" s="280"/>
      <c r="F309" s="282"/>
      <c r="G309" s="289"/>
      <c r="H309" s="289"/>
      <c r="I309" s="307"/>
      <c r="J309" s="307"/>
      <c r="K309" s="388" t="s">
        <v>54</v>
      </c>
      <c r="L309" s="309" t="s">
        <v>484</v>
      </c>
      <c r="M309" s="310"/>
      <c r="N309" s="381" t="s">
        <v>774</v>
      </c>
      <c r="O309" s="230"/>
      <c r="P309" s="231" t="s">
        <v>5</v>
      </c>
      <c r="Q309" s="230"/>
      <c r="R309" s="231"/>
      <c r="S309" s="239"/>
      <c r="T309" s="230">
        <v>13</v>
      </c>
      <c r="U309" s="231" t="s">
        <v>5</v>
      </c>
      <c r="V309" s="239">
        <v>180000000</v>
      </c>
      <c r="W309" s="230">
        <v>12</v>
      </c>
      <c r="X309" s="231" t="s">
        <v>775</v>
      </c>
      <c r="Y309" s="239">
        <v>248080000</v>
      </c>
      <c r="Z309" s="230"/>
      <c r="AA309" s="231"/>
      <c r="AB309" s="239"/>
      <c r="AC309" s="230"/>
      <c r="AD309" s="231"/>
      <c r="AE309" s="239"/>
      <c r="AF309" s="235">
        <v>12</v>
      </c>
      <c r="AG309" s="231" t="s">
        <v>775</v>
      </c>
      <c r="AH309" s="390">
        <f t="shared" si="14"/>
        <v>428080000</v>
      </c>
      <c r="AI309" s="387" t="s">
        <v>490</v>
      </c>
      <c r="AJ309" s="286"/>
      <c r="AK309" s="287"/>
    </row>
    <row r="310" spans="1:37" s="52" customFormat="1" ht="51.75">
      <c r="A310" s="280"/>
      <c r="B310" s="282"/>
      <c r="C310" s="280"/>
      <c r="D310" s="282"/>
      <c r="E310" s="280"/>
      <c r="F310" s="282"/>
      <c r="G310" s="289"/>
      <c r="H310" s="289"/>
      <c r="I310" s="307"/>
      <c r="J310" s="307"/>
      <c r="K310" s="388" t="s">
        <v>55</v>
      </c>
      <c r="L310" s="309" t="s">
        <v>485</v>
      </c>
      <c r="M310" s="310"/>
      <c r="N310" s="381" t="s">
        <v>613</v>
      </c>
      <c r="O310" s="230"/>
      <c r="P310" s="231" t="s">
        <v>370</v>
      </c>
      <c r="Q310" s="230"/>
      <c r="R310" s="231"/>
      <c r="S310" s="239"/>
      <c r="T310" s="230">
        <v>240</v>
      </c>
      <c r="U310" s="231" t="s">
        <v>370</v>
      </c>
      <c r="V310" s="239">
        <v>180000000</v>
      </c>
      <c r="W310" s="230">
        <v>200</v>
      </c>
      <c r="X310" s="231" t="s">
        <v>776</v>
      </c>
      <c r="Y310" s="239">
        <v>260000000</v>
      </c>
      <c r="Z310" s="230"/>
      <c r="AA310" s="231"/>
      <c r="AB310" s="239"/>
      <c r="AC310" s="230"/>
      <c r="AD310" s="231"/>
      <c r="AE310" s="239"/>
      <c r="AF310" s="235">
        <v>200</v>
      </c>
      <c r="AG310" s="231" t="s">
        <v>776</v>
      </c>
      <c r="AH310" s="390">
        <f t="shared" si="14"/>
        <v>440000000</v>
      </c>
      <c r="AI310" s="387" t="s">
        <v>490</v>
      </c>
      <c r="AJ310" s="286"/>
      <c r="AK310" s="287"/>
    </row>
    <row r="311" spans="1:37" s="52" customFormat="1" ht="66" customHeight="1">
      <c r="A311" s="280"/>
      <c r="B311" s="282"/>
      <c r="C311" s="280"/>
      <c r="D311" s="282"/>
      <c r="E311" s="280"/>
      <c r="F311" s="282"/>
      <c r="G311" s="289"/>
      <c r="H311" s="289"/>
      <c r="I311" s="307"/>
      <c r="J311" s="307"/>
      <c r="K311" s="388" t="s">
        <v>56</v>
      </c>
      <c r="L311" s="309" t="s">
        <v>486</v>
      </c>
      <c r="M311" s="310"/>
      <c r="N311" s="381" t="s">
        <v>774</v>
      </c>
      <c r="O311" s="230"/>
      <c r="P311" s="231" t="s">
        <v>5</v>
      </c>
      <c r="Q311" s="230"/>
      <c r="R311" s="231"/>
      <c r="S311" s="239"/>
      <c r="T311" s="230">
        <v>14</v>
      </c>
      <c r="U311" s="231" t="s">
        <v>5</v>
      </c>
      <c r="V311" s="239">
        <v>200000000</v>
      </c>
      <c r="W311" s="230">
        <v>12</v>
      </c>
      <c r="X311" s="231" t="s">
        <v>775</v>
      </c>
      <c r="Y311" s="389">
        <v>250000000</v>
      </c>
      <c r="Z311" s="230"/>
      <c r="AA311" s="231"/>
      <c r="AB311" s="239"/>
      <c r="AC311" s="230"/>
      <c r="AD311" s="231"/>
      <c r="AE311" s="239"/>
      <c r="AF311" s="235">
        <v>12</v>
      </c>
      <c r="AG311" s="231" t="s">
        <v>775</v>
      </c>
      <c r="AH311" s="390">
        <f t="shared" si="14"/>
        <v>450000000</v>
      </c>
      <c r="AI311" s="387" t="s">
        <v>491</v>
      </c>
      <c r="AJ311" s="286"/>
      <c r="AK311" s="287"/>
    </row>
    <row r="312" spans="1:37" s="52" customFormat="1" ht="66" customHeight="1">
      <c r="A312" s="280"/>
      <c r="B312" s="282"/>
      <c r="C312" s="280"/>
      <c r="D312" s="282"/>
      <c r="E312" s="280"/>
      <c r="F312" s="282"/>
      <c r="G312" s="289"/>
      <c r="H312" s="289"/>
      <c r="I312" s="307"/>
      <c r="J312" s="307"/>
      <c r="K312" s="388" t="s">
        <v>57</v>
      </c>
      <c r="L312" s="309" t="s">
        <v>487</v>
      </c>
      <c r="M312" s="310"/>
      <c r="N312" s="381" t="s">
        <v>613</v>
      </c>
      <c r="O312" s="230"/>
      <c r="P312" s="231" t="s">
        <v>370</v>
      </c>
      <c r="Q312" s="230"/>
      <c r="R312" s="231"/>
      <c r="S312" s="239"/>
      <c r="T312" s="230">
        <v>120</v>
      </c>
      <c r="U312" s="231" t="s">
        <v>370</v>
      </c>
      <c r="V312" s="239">
        <v>50000000</v>
      </c>
      <c r="W312" s="230">
        <v>96</v>
      </c>
      <c r="X312" s="231" t="s">
        <v>776</v>
      </c>
      <c r="Y312" s="239">
        <v>86320000</v>
      </c>
      <c r="Z312" s="230"/>
      <c r="AA312" s="231"/>
      <c r="AB312" s="239"/>
      <c r="AC312" s="230"/>
      <c r="AD312" s="231"/>
      <c r="AE312" s="239"/>
      <c r="AF312" s="235">
        <v>96</v>
      </c>
      <c r="AG312" s="231" t="s">
        <v>776</v>
      </c>
      <c r="AH312" s="390">
        <f t="shared" si="14"/>
        <v>136320000</v>
      </c>
      <c r="AI312" s="387" t="s">
        <v>491</v>
      </c>
      <c r="AJ312" s="286"/>
      <c r="AK312" s="287"/>
    </row>
    <row r="313" spans="1:37" s="52" customFormat="1" ht="82.5" customHeight="1">
      <c r="A313" s="280"/>
      <c r="B313" s="282"/>
      <c r="C313" s="280"/>
      <c r="D313" s="282"/>
      <c r="E313" s="280"/>
      <c r="F313" s="282"/>
      <c r="G313" s="289"/>
      <c r="H313" s="289"/>
      <c r="I313" s="307"/>
      <c r="J313" s="307"/>
      <c r="K313" s="388"/>
      <c r="L313" s="309" t="s">
        <v>668</v>
      </c>
      <c r="M313" s="310"/>
      <c r="N313" s="50" t="s">
        <v>779</v>
      </c>
      <c r="O313" s="230"/>
      <c r="P313" s="231"/>
      <c r="Q313" s="230"/>
      <c r="R313" s="231"/>
      <c r="S313" s="239"/>
      <c r="T313" s="230"/>
      <c r="U313" s="231"/>
      <c r="V313" s="239"/>
      <c r="W313" s="230">
        <v>1</v>
      </c>
      <c r="X313" s="231" t="s">
        <v>780</v>
      </c>
      <c r="Y313" s="389">
        <v>343283000</v>
      </c>
      <c r="Z313" s="230"/>
      <c r="AA313" s="231"/>
      <c r="AB313" s="239"/>
      <c r="AC313" s="230"/>
      <c r="AD313" s="231"/>
      <c r="AE313" s="239"/>
      <c r="AF313" s="230">
        <v>1</v>
      </c>
      <c r="AG313" s="231" t="s">
        <v>780</v>
      </c>
      <c r="AH313" s="390">
        <f>V313+Y313+AB313+AE313</f>
        <v>343283000</v>
      </c>
      <c r="AI313" s="387"/>
      <c r="AJ313" s="286"/>
      <c r="AK313" s="287"/>
    </row>
    <row r="314" spans="1:37" s="52" customFormat="1" ht="12.75">
      <c r="A314" s="280"/>
      <c r="B314" s="282"/>
      <c r="C314" s="280"/>
      <c r="D314" s="282"/>
      <c r="E314" s="280"/>
      <c r="F314" s="282"/>
      <c r="G314" s="289"/>
      <c r="H314" s="289"/>
      <c r="I314" s="307"/>
      <c r="J314" s="307"/>
      <c r="K314" s="388"/>
      <c r="L314" s="309"/>
      <c r="M314" s="310"/>
      <c r="N314" s="51"/>
      <c r="O314" s="230"/>
      <c r="P314" s="231"/>
      <c r="Q314" s="230"/>
      <c r="R314" s="231"/>
      <c r="S314" s="239"/>
      <c r="T314" s="230"/>
      <c r="U314" s="231"/>
      <c r="V314" s="239"/>
      <c r="W314" s="230"/>
      <c r="X314" s="231"/>
      <c r="Y314" s="391"/>
      <c r="Z314" s="230"/>
      <c r="AA314" s="231"/>
      <c r="AB314" s="239"/>
      <c r="AC314" s="230"/>
      <c r="AD314" s="231"/>
      <c r="AE314" s="239"/>
      <c r="AF314" s="230"/>
      <c r="AG314" s="231"/>
      <c r="AH314" s="390"/>
      <c r="AI314" s="387"/>
      <c r="AJ314" s="286"/>
      <c r="AK314" s="287"/>
    </row>
    <row r="315" spans="1:37" ht="18.75" customHeight="1">
      <c r="A315" s="244" t="s">
        <v>3</v>
      </c>
      <c r="B315" s="392" t="s">
        <v>510</v>
      </c>
      <c r="C315" s="22" t="s">
        <v>3</v>
      </c>
      <c r="D315" s="393" t="s">
        <v>378</v>
      </c>
      <c r="E315" s="22" t="s">
        <v>3</v>
      </c>
      <c r="F315" s="392" t="s">
        <v>373</v>
      </c>
      <c r="G315" s="20">
        <v>1</v>
      </c>
      <c r="H315" s="20" t="s">
        <v>46</v>
      </c>
      <c r="I315" s="317" t="s">
        <v>11</v>
      </c>
      <c r="J315" s="227" t="s">
        <v>43</v>
      </c>
      <c r="K315" s="13"/>
      <c r="L315" s="245" t="s">
        <v>376</v>
      </c>
      <c r="M315" s="228" t="s">
        <v>3</v>
      </c>
      <c r="N315" s="394" t="s">
        <v>347</v>
      </c>
      <c r="O315" s="357">
        <v>0.23102471945448153</v>
      </c>
      <c r="P315" s="142"/>
      <c r="Q315" s="357">
        <v>0.2373</v>
      </c>
      <c r="R315" s="142"/>
      <c r="S315" s="229">
        <f>SUM(S328:S372)</f>
        <v>1659755800</v>
      </c>
      <c r="T315" s="357">
        <v>0.2381</v>
      </c>
      <c r="U315" s="11"/>
      <c r="V315" s="229">
        <f>SUM(V328:V372)</f>
        <v>2771873000</v>
      </c>
      <c r="W315" s="358">
        <v>0.2388898072807877</v>
      </c>
      <c r="X315" s="142"/>
      <c r="Y315" s="232">
        <f>SUM(Y328:Y380)</f>
        <v>3600043000</v>
      </c>
      <c r="Z315" s="357"/>
      <c r="AA315" s="11"/>
      <c r="AB315" s="229"/>
      <c r="AC315" s="357"/>
      <c r="AD315" s="142"/>
      <c r="AE315" s="229"/>
      <c r="AF315" s="358">
        <f>W315</f>
        <v>0.2388898072807877</v>
      </c>
      <c r="AG315" s="142"/>
      <c r="AH315" s="229">
        <f>SUM(AH328:AH380)</f>
        <v>6437861800</v>
      </c>
      <c r="AI315" s="395" t="s">
        <v>385</v>
      </c>
      <c r="AJ315" s="29"/>
      <c r="AK315" s="30"/>
    </row>
    <row r="316" spans="1:37" ht="16.5" customHeight="1">
      <c r="A316" s="244"/>
      <c r="B316" s="392" t="s">
        <v>511</v>
      </c>
      <c r="C316" s="22"/>
      <c r="D316" s="393" t="s">
        <v>379</v>
      </c>
      <c r="E316" s="22"/>
      <c r="F316" s="392" t="s">
        <v>153</v>
      </c>
      <c r="G316" s="20"/>
      <c r="H316" s="186"/>
      <c r="I316" s="326"/>
      <c r="J316" s="252"/>
      <c r="K316" s="187"/>
      <c r="L316" s="253" t="s">
        <v>377</v>
      </c>
      <c r="M316" s="396" t="s">
        <v>3</v>
      </c>
      <c r="N316" s="394" t="s">
        <v>45</v>
      </c>
      <c r="O316" s="339">
        <v>95.29334618910029</v>
      </c>
      <c r="P316" s="142" t="s">
        <v>384</v>
      </c>
      <c r="Q316" s="339">
        <f>((1230560+27839+2773)-59359+10000+30000)/(1230560+27839+2773+30000)*100</f>
        <v>96.1771940531548</v>
      </c>
      <c r="R316" s="142" t="s">
        <v>384</v>
      </c>
      <c r="S316" s="256"/>
      <c r="T316" s="339">
        <f>((1230560+27839+2773)-59359+10000+13000+30000+20000)/(1230560+27839+2773+30000+20000)*100</f>
        <v>97.22698471291334</v>
      </c>
      <c r="U316" s="11" t="s">
        <v>384</v>
      </c>
      <c r="V316" s="256"/>
      <c r="W316" s="340">
        <v>98.24523051867077</v>
      </c>
      <c r="X316" s="142" t="s">
        <v>384</v>
      </c>
      <c r="Y316" s="320"/>
      <c r="Z316" s="339"/>
      <c r="AA316" s="142"/>
      <c r="AB316" s="256"/>
      <c r="AC316" s="339"/>
      <c r="AD316" s="142"/>
      <c r="AE316" s="256"/>
      <c r="AF316" s="340">
        <f>W316</f>
        <v>98.24523051867077</v>
      </c>
      <c r="AG316" s="142" t="s">
        <v>384</v>
      </c>
      <c r="AH316" s="397"/>
      <c r="AI316" s="360" t="s">
        <v>167</v>
      </c>
      <c r="AJ316" s="29"/>
      <c r="AK316" s="30"/>
    </row>
    <row r="317" spans="1:37" ht="18.75" customHeight="1">
      <c r="A317" s="244"/>
      <c r="B317" s="392" t="s">
        <v>550</v>
      </c>
      <c r="C317" s="22"/>
      <c r="D317" s="393" t="s">
        <v>380</v>
      </c>
      <c r="E317" s="242" t="s">
        <v>3</v>
      </c>
      <c r="F317" s="392" t="s">
        <v>45</v>
      </c>
      <c r="G317" s="20"/>
      <c r="H317" s="186"/>
      <c r="I317" s="326"/>
      <c r="J317" s="252"/>
      <c r="K317" s="187"/>
      <c r="L317" s="253"/>
      <c r="M317" s="396" t="s">
        <v>3</v>
      </c>
      <c r="N317" s="398" t="s">
        <v>383</v>
      </c>
      <c r="O317" s="357">
        <v>0.9966781183445854</v>
      </c>
      <c r="P317" s="142"/>
      <c r="Q317" s="357">
        <v>0.9972</v>
      </c>
      <c r="R317" s="142"/>
      <c r="S317" s="256"/>
      <c r="T317" s="357">
        <v>0.998</v>
      </c>
      <c r="U317" s="11"/>
      <c r="V317" s="256"/>
      <c r="W317" s="358">
        <v>0.9986927705387755</v>
      </c>
      <c r="X317" s="142"/>
      <c r="Y317" s="320"/>
      <c r="Z317" s="357"/>
      <c r="AA317" s="11"/>
      <c r="AB317" s="256"/>
      <c r="AC317" s="339"/>
      <c r="AD317" s="142"/>
      <c r="AE317" s="256"/>
      <c r="AF317" s="358">
        <f>W317</f>
        <v>0.9986927705387755</v>
      </c>
      <c r="AG317" s="142"/>
      <c r="AH317" s="397"/>
      <c r="AI317" s="360" t="s">
        <v>386</v>
      </c>
      <c r="AJ317" s="29"/>
      <c r="AK317" s="30"/>
    </row>
    <row r="318" spans="1:37" ht="25.5" customHeight="1">
      <c r="A318" s="244"/>
      <c r="B318" s="392"/>
      <c r="C318" s="22"/>
      <c r="D318" s="393" t="s">
        <v>381</v>
      </c>
      <c r="E318" s="242" t="s">
        <v>3</v>
      </c>
      <c r="F318" s="399" t="s">
        <v>374</v>
      </c>
      <c r="G318" s="20"/>
      <c r="H318" s="186"/>
      <c r="I318" s="326"/>
      <c r="J318" s="252"/>
      <c r="K318" s="187"/>
      <c r="L318" s="253"/>
      <c r="M318" s="396"/>
      <c r="N318" s="398" t="s">
        <v>153</v>
      </c>
      <c r="O318" s="339"/>
      <c r="P318" s="142"/>
      <c r="Q318" s="336"/>
      <c r="R318" s="142"/>
      <c r="S318" s="256"/>
      <c r="T318" s="336"/>
      <c r="U318" s="11"/>
      <c r="V318" s="256"/>
      <c r="W318" s="337"/>
      <c r="X318" s="142"/>
      <c r="Y318" s="320"/>
      <c r="Z318" s="336"/>
      <c r="AA318" s="11"/>
      <c r="AB318" s="256"/>
      <c r="AC318" s="336"/>
      <c r="AD318" s="142"/>
      <c r="AE318" s="256"/>
      <c r="AF318" s="337"/>
      <c r="AG318" s="142"/>
      <c r="AH318" s="397"/>
      <c r="AI318" s="360" t="s">
        <v>387</v>
      </c>
      <c r="AJ318" s="29"/>
      <c r="AK318" s="30"/>
    </row>
    <row r="319" spans="1:37" ht="17.25" customHeight="1">
      <c r="A319" s="244"/>
      <c r="B319" s="392"/>
      <c r="C319" s="22"/>
      <c r="D319" s="393" t="s">
        <v>151</v>
      </c>
      <c r="E319" s="242"/>
      <c r="F319" s="399" t="s">
        <v>375</v>
      </c>
      <c r="G319" s="20"/>
      <c r="H319" s="186"/>
      <c r="I319" s="326"/>
      <c r="J319" s="252"/>
      <c r="K319" s="187"/>
      <c r="L319" s="253"/>
      <c r="M319" s="396" t="s">
        <v>3</v>
      </c>
      <c r="N319" s="394" t="s">
        <v>44</v>
      </c>
      <c r="O319" s="339">
        <f>9660000/2988383040*100</f>
        <v>0.32325173415520386</v>
      </c>
      <c r="P319" s="400" t="s">
        <v>384</v>
      </c>
      <c r="Q319" s="339">
        <f>(9660000-(2/20*9660000))/2988383040*100</f>
        <v>0.2909265607396835</v>
      </c>
      <c r="R319" s="142" t="s">
        <v>384</v>
      </c>
      <c r="S319" s="256"/>
      <c r="T319" s="401">
        <f>(9660000-(4/20*9660000))/2988383040*100</f>
        <v>0.2586013873241631</v>
      </c>
      <c r="U319" s="402" t="s">
        <v>384</v>
      </c>
      <c r="V319" s="403"/>
      <c r="W319" s="404">
        <f>(9660000-(6/20*9660000))/2988383040*100</f>
        <v>0.2262762139086427</v>
      </c>
      <c r="X319" s="402" t="s">
        <v>384</v>
      </c>
      <c r="Y319" s="405"/>
      <c r="Z319" s="401"/>
      <c r="AA319" s="402"/>
      <c r="AB319" s="403"/>
      <c r="AC319" s="401"/>
      <c r="AD319" s="402"/>
      <c r="AE319" s="403"/>
      <c r="AF319" s="404">
        <v>0.23</v>
      </c>
      <c r="AG319" s="142" t="s">
        <v>384</v>
      </c>
      <c r="AH319" s="397"/>
      <c r="AI319" s="360"/>
      <c r="AJ319" s="29"/>
      <c r="AK319" s="30"/>
    </row>
    <row r="320" spans="1:37" ht="17.25" customHeight="1">
      <c r="A320" s="244"/>
      <c r="B320" s="392"/>
      <c r="C320" s="22"/>
      <c r="D320" s="393" t="s">
        <v>382</v>
      </c>
      <c r="E320" s="242" t="s">
        <v>3</v>
      </c>
      <c r="F320" s="392" t="s">
        <v>544</v>
      </c>
      <c r="G320" s="20"/>
      <c r="H320" s="186"/>
      <c r="I320" s="326"/>
      <c r="J320" s="252"/>
      <c r="K320" s="187"/>
      <c r="L320" s="253"/>
      <c r="M320" s="406"/>
      <c r="N320" s="407" t="s">
        <v>419</v>
      </c>
      <c r="O320" s="339"/>
      <c r="P320" s="142"/>
      <c r="Q320" s="248"/>
      <c r="R320" s="142"/>
      <c r="S320" s="256"/>
      <c r="T320" s="336"/>
      <c r="U320" s="11"/>
      <c r="V320" s="256"/>
      <c r="W320" s="337"/>
      <c r="X320" s="142"/>
      <c r="Y320" s="320"/>
      <c r="Z320" s="336"/>
      <c r="AA320" s="11"/>
      <c r="AB320" s="256"/>
      <c r="AC320" s="10"/>
      <c r="AD320" s="11"/>
      <c r="AE320" s="256"/>
      <c r="AF320" s="235"/>
      <c r="AG320" s="238"/>
      <c r="AH320" s="397"/>
      <c r="AI320" s="236"/>
      <c r="AJ320" s="29"/>
      <c r="AK320" s="30"/>
    </row>
    <row r="321" spans="1:37" ht="17.25" customHeight="1">
      <c r="A321" s="244"/>
      <c r="B321" s="392"/>
      <c r="C321" s="244" t="s">
        <v>3</v>
      </c>
      <c r="D321" s="334" t="s">
        <v>551</v>
      </c>
      <c r="E321" s="242"/>
      <c r="F321" s="19" t="s">
        <v>387</v>
      </c>
      <c r="G321" s="20"/>
      <c r="H321" s="186"/>
      <c r="I321" s="326"/>
      <c r="J321" s="252"/>
      <c r="K321" s="187"/>
      <c r="L321" s="253"/>
      <c r="M321" s="246" t="s">
        <v>3</v>
      </c>
      <c r="N321" s="247" t="s">
        <v>44</v>
      </c>
      <c r="O321" s="339">
        <f>137713500/2988383040*100</f>
        <v>4.608294792089303</v>
      </c>
      <c r="P321" s="142" t="s">
        <v>384</v>
      </c>
      <c r="Q321" s="339">
        <f>123942153.732719/2988383040*100</f>
        <v>4.147465437788022</v>
      </c>
      <c r="R321" s="142" t="s">
        <v>384</v>
      </c>
      <c r="S321" s="256"/>
      <c r="T321" s="339">
        <f>110170803.317972/2988383040*100</f>
        <v>3.686635944700449</v>
      </c>
      <c r="U321" s="2" t="s">
        <v>384</v>
      </c>
      <c r="V321" s="256"/>
      <c r="W321" s="340">
        <f>96399452.9032258/2988383040*100</f>
        <v>3.225806451612903</v>
      </c>
      <c r="X321" s="142" t="s">
        <v>384</v>
      </c>
      <c r="Y321" s="320"/>
      <c r="Z321" s="339"/>
      <c r="AA321" s="142"/>
      <c r="AB321" s="256"/>
      <c r="AC321" s="339"/>
      <c r="AD321" s="142"/>
      <c r="AE321" s="256"/>
      <c r="AF321" s="340">
        <v>3.23</v>
      </c>
      <c r="AG321" s="142" t="s">
        <v>384</v>
      </c>
      <c r="AH321" s="397"/>
      <c r="AI321" s="236"/>
      <c r="AJ321" s="29"/>
      <c r="AK321" s="30"/>
    </row>
    <row r="322" spans="1:37" ht="21.75" customHeight="1">
      <c r="A322" s="244"/>
      <c r="B322" s="392"/>
      <c r="C322" s="22"/>
      <c r="D322" s="334" t="s">
        <v>552</v>
      </c>
      <c r="E322" s="22"/>
      <c r="F322" s="392" t="s">
        <v>419</v>
      </c>
      <c r="G322" s="20"/>
      <c r="H322" s="186"/>
      <c r="I322" s="326"/>
      <c r="J322" s="252"/>
      <c r="K322" s="187"/>
      <c r="L322" s="253"/>
      <c r="M322" s="408" t="s">
        <v>3</v>
      </c>
      <c r="N322" s="409" t="s">
        <v>456</v>
      </c>
      <c r="O322" s="248">
        <v>24623</v>
      </c>
      <c r="P322" s="142" t="s">
        <v>340</v>
      </c>
      <c r="Q322" s="248">
        <v>34623</v>
      </c>
      <c r="R322" s="142" t="s">
        <v>340</v>
      </c>
      <c r="S322" s="256"/>
      <c r="T322" s="248">
        <v>47623</v>
      </c>
      <c r="U322" s="11" t="s">
        <v>340</v>
      </c>
      <c r="V322" s="256"/>
      <c r="W322" s="254">
        <v>60623</v>
      </c>
      <c r="X322" s="11" t="s">
        <v>340</v>
      </c>
      <c r="Y322" s="320"/>
      <c r="Z322" s="248"/>
      <c r="AA322" s="11"/>
      <c r="AB322" s="256"/>
      <c r="AC322" s="248"/>
      <c r="AD322" s="11"/>
      <c r="AE322" s="256"/>
      <c r="AF322" s="250">
        <f>W322</f>
        <v>60623</v>
      </c>
      <c r="AG322" s="251" t="s">
        <v>340</v>
      </c>
      <c r="AH322" s="397"/>
      <c r="AI322" s="236"/>
      <c r="AJ322" s="29"/>
      <c r="AK322" s="30"/>
    </row>
    <row r="323" spans="1:37" ht="21.75" customHeight="1">
      <c r="A323" s="244"/>
      <c r="B323" s="392"/>
      <c r="C323" s="22"/>
      <c r="D323" s="334" t="s">
        <v>553</v>
      </c>
      <c r="E323" s="244" t="s">
        <v>3</v>
      </c>
      <c r="F323" s="243" t="s">
        <v>44</v>
      </c>
      <c r="G323" s="20"/>
      <c r="H323" s="186"/>
      <c r="I323" s="326"/>
      <c r="J323" s="252"/>
      <c r="K323" s="187"/>
      <c r="L323" s="253"/>
      <c r="M323" s="408"/>
      <c r="N323" s="409" t="s">
        <v>457</v>
      </c>
      <c r="O323" s="248"/>
      <c r="P323" s="142"/>
      <c r="Q323" s="248"/>
      <c r="R323" s="142"/>
      <c r="S323" s="256"/>
      <c r="T323" s="248"/>
      <c r="U323" s="11"/>
      <c r="V323" s="256"/>
      <c r="W323" s="254"/>
      <c r="X323" s="11"/>
      <c r="Y323" s="320"/>
      <c r="Z323" s="248"/>
      <c r="AA323" s="11"/>
      <c r="AB323" s="256"/>
      <c r="AC323" s="248"/>
      <c r="AD323" s="11"/>
      <c r="AE323" s="256"/>
      <c r="AF323" s="250"/>
      <c r="AG323" s="251"/>
      <c r="AH323" s="397"/>
      <c r="AI323" s="236"/>
      <c r="AJ323" s="29"/>
      <c r="AK323" s="30"/>
    </row>
    <row r="324" spans="1:37" ht="21.75" customHeight="1">
      <c r="A324" s="244"/>
      <c r="B324" s="392"/>
      <c r="C324" s="22"/>
      <c r="D324" s="393" t="s">
        <v>550</v>
      </c>
      <c r="E324" s="410" t="s">
        <v>3</v>
      </c>
      <c r="F324" s="411" t="s">
        <v>545</v>
      </c>
      <c r="G324" s="20"/>
      <c r="H324" s="186"/>
      <c r="I324" s="326"/>
      <c r="J324" s="252"/>
      <c r="K324" s="187"/>
      <c r="L324" s="253"/>
      <c r="M324" s="408" t="s">
        <v>3</v>
      </c>
      <c r="N324" s="409" t="s">
        <v>444</v>
      </c>
      <c r="O324" s="339">
        <v>95.29334618910029</v>
      </c>
      <c r="P324" s="142" t="s">
        <v>384</v>
      </c>
      <c r="Q324" s="339">
        <f>((1230560+27839+2773)-59359+10000+30000)/(1230560+27839+2773+30000)*100</f>
        <v>96.1771940531548</v>
      </c>
      <c r="R324" s="142" t="s">
        <v>384</v>
      </c>
      <c r="S324" s="256"/>
      <c r="T324" s="339">
        <f>((1230560+27839+2773)-59359+10000+13000+30000+20000)/(1230560+27839+2773+30000+20000)*100</f>
        <v>97.22698471291334</v>
      </c>
      <c r="U324" s="11" t="s">
        <v>384</v>
      </c>
      <c r="V324" s="256"/>
      <c r="W324" s="340">
        <v>98.24523051867077</v>
      </c>
      <c r="X324" s="142" t="s">
        <v>384</v>
      </c>
      <c r="Y324" s="320"/>
      <c r="Z324" s="339"/>
      <c r="AA324" s="142"/>
      <c r="AB324" s="256"/>
      <c r="AC324" s="339"/>
      <c r="AD324" s="142"/>
      <c r="AE324" s="256"/>
      <c r="AF324" s="340">
        <v>96.88</v>
      </c>
      <c r="AG324" s="142" t="s">
        <v>384</v>
      </c>
      <c r="AH324" s="397"/>
      <c r="AI324" s="236"/>
      <c r="AJ324" s="29"/>
      <c r="AK324" s="30"/>
    </row>
    <row r="325" spans="1:37" ht="21.75" customHeight="1">
      <c r="A325" s="244"/>
      <c r="B325" s="392"/>
      <c r="C325" s="22"/>
      <c r="D325" s="393" t="s">
        <v>554</v>
      </c>
      <c r="E325" s="410"/>
      <c r="F325" s="411" t="s">
        <v>546</v>
      </c>
      <c r="G325" s="20"/>
      <c r="H325" s="186"/>
      <c r="I325" s="326"/>
      <c r="J325" s="252"/>
      <c r="K325" s="187"/>
      <c r="L325" s="253"/>
      <c r="M325" s="408"/>
      <c r="N325" s="409" t="s">
        <v>45</v>
      </c>
      <c r="O325" s="339"/>
      <c r="P325" s="142"/>
      <c r="Q325" s="248"/>
      <c r="R325" s="142"/>
      <c r="S325" s="256"/>
      <c r="T325" s="336"/>
      <c r="U325" s="11"/>
      <c r="V325" s="256"/>
      <c r="W325" s="337"/>
      <c r="X325" s="142"/>
      <c r="Y325" s="320"/>
      <c r="Z325" s="336"/>
      <c r="AA325" s="11"/>
      <c r="AB325" s="256"/>
      <c r="AC325" s="10"/>
      <c r="AD325" s="11"/>
      <c r="AE325" s="256"/>
      <c r="AF325" s="235"/>
      <c r="AG325" s="238"/>
      <c r="AH325" s="397"/>
      <c r="AI325" s="236"/>
      <c r="AJ325" s="29"/>
      <c r="AK325" s="30"/>
    </row>
    <row r="326" spans="1:37" ht="21.75" customHeight="1">
      <c r="A326" s="244"/>
      <c r="B326" s="392"/>
      <c r="C326" s="22"/>
      <c r="D326" s="393"/>
      <c r="E326" s="22"/>
      <c r="F326" s="392" t="s">
        <v>512</v>
      </c>
      <c r="G326" s="20"/>
      <c r="H326" s="186"/>
      <c r="I326" s="326"/>
      <c r="J326" s="252"/>
      <c r="K326" s="187"/>
      <c r="L326" s="253"/>
      <c r="M326" s="408" t="s">
        <v>3</v>
      </c>
      <c r="N326" s="409" t="s">
        <v>445</v>
      </c>
      <c r="O326" s="339">
        <f>24623/83982*100</f>
        <v>29.319377961944227</v>
      </c>
      <c r="P326" s="142" t="s">
        <v>384</v>
      </c>
      <c r="Q326" s="339">
        <f>(24623+10000)/83982*100</f>
        <v>41.226691433878685</v>
      </c>
      <c r="R326" s="142" t="s">
        <v>384</v>
      </c>
      <c r="S326" s="256"/>
      <c r="T326" s="412">
        <f>(24623+10000+13000)/83982*100</f>
        <v>56.706198947393496</v>
      </c>
      <c r="U326" s="142" t="s">
        <v>384</v>
      </c>
      <c r="V326" s="256"/>
      <c r="W326" s="413">
        <v>72.18570646090829</v>
      </c>
      <c r="X326" s="142" t="s">
        <v>384</v>
      </c>
      <c r="Y326" s="320"/>
      <c r="Z326" s="412"/>
      <c r="AA326" s="142"/>
      <c r="AB326" s="256"/>
      <c r="AC326" s="339"/>
      <c r="AD326" s="142"/>
      <c r="AE326" s="256"/>
      <c r="AF326" s="414">
        <f>W326</f>
        <v>72.18570646090829</v>
      </c>
      <c r="AG326" s="142" t="s">
        <v>384</v>
      </c>
      <c r="AH326" s="397"/>
      <c r="AI326" s="236"/>
      <c r="AJ326" s="29"/>
      <c r="AK326" s="30"/>
    </row>
    <row r="327" spans="1:37" ht="21.75" customHeight="1">
      <c r="A327" s="244"/>
      <c r="B327" s="392"/>
      <c r="C327" s="22"/>
      <c r="D327" s="393"/>
      <c r="E327" s="410" t="s">
        <v>3</v>
      </c>
      <c r="F327" s="411" t="s">
        <v>536</v>
      </c>
      <c r="G327" s="20"/>
      <c r="H327" s="186"/>
      <c r="I327" s="326"/>
      <c r="J327" s="252"/>
      <c r="K327" s="187"/>
      <c r="L327" s="253"/>
      <c r="M327" s="408"/>
      <c r="N327" s="409" t="s">
        <v>446</v>
      </c>
      <c r="O327" s="339"/>
      <c r="P327" s="142"/>
      <c r="Q327" s="248"/>
      <c r="R327" s="142"/>
      <c r="S327" s="256"/>
      <c r="T327" s="336"/>
      <c r="U327" s="11"/>
      <c r="V327" s="256"/>
      <c r="W327" s="337"/>
      <c r="X327" s="142"/>
      <c r="Y327" s="320"/>
      <c r="Z327" s="336"/>
      <c r="AA327" s="11"/>
      <c r="AB327" s="256"/>
      <c r="AC327" s="10"/>
      <c r="AD327" s="11"/>
      <c r="AE327" s="256"/>
      <c r="AF327" s="235"/>
      <c r="AG327" s="238"/>
      <c r="AH327" s="397"/>
      <c r="AI327" s="236"/>
      <c r="AJ327" s="29"/>
      <c r="AK327" s="30"/>
    </row>
    <row r="328" spans="1:37" ht="18.75" customHeight="1">
      <c r="A328" s="22"/>
      <c r="B328" s="11"/>
      <c r="C328" s="22"/>
      <c r="D328" s="415"/>
      <c r="E328" s="410"/>
      <c r="F328" s="411" t="s">
        <v>547</v>
      </c>
      <c r="G328" s="20"/>
      <c r="H328" s="908"/>
      <c r="I328" s="934"/>
      <c r="J328" s="937" t="s">
        <v>43</v>
      </c>
      <c r="K328" s="912" t="s">
        <v>13</v>
      </c>
      <c r="L328" s="915" t="s">
        <v>328</v>
      </c>
      <c r="M328" s="34"/>
      <c r="N328" s="903" t="s">
        <v>372</v>
      </c>
      <c r="O328" s="10">
        <v>24623</v>
      </c>
      <c r="P328" s="11" t="s">
        <v>142</v>
      </c>
      <c r="Q328" s="10">
        <v>5500</v>
      </c>
      <c r="R328" s="11" t="s">
        <v>142</v>
      </c>
      <c r="S328" s="877">
        <v>739960000</v>
      </c>
      <c r="T328" s="10">
        <v>10000</v>
      </c>
      <c r="U328" s="11" t="s">
        <v>142</v>
      </c>
      <c r="V328" s="877">
        <v>653725000</v>
      </c>
      <c r="W328" s="230"/>
      <c r="X328" s="11"/>
      <c r="Y328" s="889"/>
      <c r="Z328" s="10"/>
      <c r="AA328" s="11"/>
      <c r="AB328" s="877"/>
      <c r="AC328" s="10"/>
      <c r="AD328" s="11"/>
      <c r="AE328" s="877"/>
      <c r="AF328" s="235">
        <f>Q328+T328+W328+Z328+AC328</f>
        <v>15500</v>
      </c>
      <c r="AG328" s="11" t="s">
        <v>142</v>
      </c>
      <c r="AH328" s="879">
        <f>S328+V328+Y328+AB328+AE328</f>
        <v>1393685000</v>
      </c>
      <c r="AI328" s="26"/>
      <c r="AJ328" s="29"/>
      <c r="AK328" s="30"/>
    </row>
    <row r="329" spans="1:37" ht="18.75" customHeight="1">
      <c r="A329" s="22"/>
      <c r="B329" s="11"/>
      <c r="C329" s="22"/>
      <c r="D329" s="11"/>
      <c r="E329" s="270"/>
      <c r="F329" s="399" t="s">
        <v>45</v>
      </c>
      <c r="G329" s="20"/>
      <c r="H329" s="909"/>
      <c r="I329" s="935"/>
      <c r="J329" s="938"/>
      <c r="K329" s="913"/>
      <c r="L329" s="916"/>
      <c r="M329" s="33"/>
      <c r="N329" s="919"/>
      <c r="O329" s="10"/>
      <c r="P329" s="11" t="s">
        <v>143</v>
      </c>
      <c r="Q329" s="10">
        <v>203</v>
      </c>
      <c r="R329" s="11" t="s">
        <v>143</v>
      </c>
      <c r="S329" s="878"/>
      <c r="T329" s="10">
        <v>357</v>
      </c>
      <c r="U329" s="11" t="s">
        <v>143</v>
      </c>
      <c r="V329" s="878"/>
      <c r="W329" s="230"/>
      <c r="X329" s="11"/>
      <c r="Y329" s="890"/>
      <c r="Z329" s="10"/>
      <c r="AA329" s="11"/>
      <c r="AB329" s="878"/>
      <c r="AC329" s="10"/>
      <c r="AD329" s="11"/>
      <c r="AE329" s="878"/>
      <c r="AF329" s="235"/>
      <c r="AG329" s="11" t="s">
        <v>143</v>
      </c>
      <c r="AH329" s="880"/>
      <c r="AI329" s="26"/>
      <c r="AJ329" s="29"/>
      <c r="AK329" s="30"/>
    </row>
    <row r="330" spans="1:37" ht="18.75" customHeight="1">
      <c r="A330" s="22"/>
      <c r="B330" s="44"/>
      <c r="C330" s="22"/>
      <c r="D330" s="11"/>
      <c r="E330" s="410" t="s">
        <v>3</v>
      </c>
      <c r="F330" s="411" t="s">
        <v>548</v>
      </c>
      <c r="G330" s="20"/>
      <c r="H330" s="909"/>
      <c r="I330" s="935"/>
      <c r="J330" s="938"/>
      <c r="K330" s="913"/>
      <c r="L330" s="916"/>
      <c r="M330" s="33"/>
      <c r="N330" s="919"/>
      <c r="O330" s="10"/>
      <c r="P330" s="11"/>
      <c r="Q330" s="10"/>
      <c r="R330" s="11"/>
      <c r="S330" s="878"/>
      <c r="T330" s="10"/>
      <c r="U330" s="11"/>
      <c r="V330" s="878"/>
      <c r="W330" s="230"/>
      <c r="X330" s="11"/>
      <c r="Y330" s="890"/>
      <c r="Z330" s="10"/>
      <c r="AA330" s="11"/>
      <c r="AB330" s="878"/>
      <c r="AC330" s="10"/>
      <c r="AD330" s="11"/>
      <c r="AE330" s="878"/>
      <c r="AF330" s="235"/>
      <c r="AG330" s="11"/>
      <c r="AH330" s="880"/>
      <c r="AI330" s="26"/>
      <c r="AJ330" s="29"/>
      <c r="AK330" s="30"/>
    </row>
    <row r="331" spans="1:37" ht="23.25" customHeight="1">
      <c r="A331" s="22"/>
      <c r="B331" s="44"/>
      <c r="C331" s="22"/>
      <c r="D331" s="11"/>
      <c r="E331" s="410"/>
      <c r="F331" s="411" t="s">
        <v>45</v>
      </c>
      <c r="G331" s="20"/>
      <c r="H331" s="909"/>
      <c r="I331" s="935"/>
      <c r="J331" s="938"/>
      <c r="K331" s="913"/>
      <c r="L331" s="916"/>
      <c r="M331" s="33"/>
      <c r="N331" s="904"/>
      <c r="O331" s="10"/>
      <c r="P331" s="11" t="s">
        <v>6</v>
      </c>
      <c r="Q331" s="10">
        <v>39</v>
      </c>
      <c r="R331" s="11" t="s">
        <v>6</v>
      </c>
      <c r="S331" s="878"/>
      <c r="T331" s="10">
        <v>40</v>
      </c>
      <c r="U331" s="11" t="s">
        <v>6</v>
      </c>
      <c r="V331" s="878"/>
      <c r="W331" s="230"/>
      <c r="X331" s="11"/>
      <c r="Y331" s="890"/>
      <c r="Z331" s="10"/>
      <c r="AA331" s="11"/>
      <c r="AB331" s="878"/>
      <c r="AC331" s="10"/>
      <c r="AD331" s="11"/>
      <c r="AE331" s="878"/>
      <c r="AF331" s="235">
        <v>40</v>
      </c>
      <c r="AG331" s="11" t="s">
        <v>6</v>
      </c>
      <c r="AH331" s="880"/>
      <c r="AI331" s="26"/>
      <c r="AJ331" s="29"/>
      <c r="AK331" s="30"/>
    </row>
    <row r="332" spans="1:37" ht="12.75">
      <c r="A332" s="22"/>
      <c r="B332" s="44"/>
      <c r="C332" s="22"/>
      <c r="D332" s="11"/>
      <c r="E332" s="18"/>
      <c r="F332" s="18" t="s">
        <v>549</v>
      </c>
      <c r="G332" s="20"/>
      <c r="H332" s="909"/>
      <c r="I332" s="935"/>
      <c r="J332" s="938"/>
      <c r="K332" s="913"/>
      <c r="L332" s="916"/>
      <c r="M332" s="33"/>
      <c r="N332" s="903" t="s">
        <v>294</v>
      </c>
      <c r="O332" s="10"/>
      <c r="P332" s="11" t="s">
        <v>33</v>
      </c>
      <c r="Q332" s="10">
        <v>1</v>
      </c>
      <c r="R332" s="11" t="s">
        <v>33</v>
      </c>
      <c r="S332" s="878"/>
      <c r="T332" s="10">
        <v>1</v>
      </c>
      <c r="U332" s="11" t="s">
        <v>33</v>
      </c>
      <c r="V332" s="878"/>
      <c r="W332" s="230"/>
      <c r="X332" s="11"/>
      <c r="Y332" s="890"/>
      <c r="Z332" s="10"/>
      <c r="AA332" s="11"/>
      <c r="AB332" s="878"/>
      <c r="AC332" s="10"/>
      <c r="AD332" s="11"/>
      <c r="AE332" s="878"/>
      <c r="AF332" s="230">
        <v>1</v>
      </c>
      <c r="AG332" s="11" t="s">
        <v>33</v>
      </c>
      <c r="AH332" s="880"/>
      <c r="AI332" s="26"/>
      <c r="AJ332" s="29"/>
      <c r="AK332" s="30"/>
    </row>
    <row r="333" spans="1:37" ht="12.75">
      <c r="A333" s="22"/>
      <c r="B333" s="44"/>
      <c r="C333" s="22"/>
      <c r="D333" s="11"/>
      <c r="E333" s="18"/>
      <c r="F333" s="18"/>
      <c r="G333" s="20"/>
      <c r="H333" s="909"/>
      <c r="I333" s="935"/>
      <c r="J333" s="938"/>
      <c r="K333" s="913"/>
      <c r="L333" s="916"/>
      <c r="M333" s="33"/>
      <c r="N333" s="904"/>
      <c r="O333" s="10"/>
      <c r="P333" s="11" t="s">
        <v>134</v>
      </c>
      <c r="Q333" s="10">
        <v>45</v>
      </c>
      <c r="R333" s="11" t="s">
        <v>134</v>
      </c>
      <c r="S333" s="878"/>
      <c r="T333" s="10">
        <v>45</v>
      </c>
      <c r="U333" s="11" t="s">
        <v>134</v>
      </c>
      <c r="V333" s="878"/>
      <c r="W333" s="230"/>
      <c r="X333" s="11"/>
      <c r="Y333" s="890"/>
      <c r="Z333" s="10"/>
      <c r="AA333" s="11"/>
      <c r="AB333" s="878"/>
      <c r="AC333" s="10"/>
      <c r="AD333" s="11"/>
      <c r="AE333" s="878"/>
      <c r="AF333" s="230">
        <v>45</v>
      </c>
      <c r="AG333" s="11" t="s">
        <v>134</v>
      </c>
      <c r="AH333" s="880"/>
      <c r="AI333" s="26"/>
      <c r="AJ333" s="29"/>
      <c r="AK333" s="30"/>
    </row>
    <row r="334" spans="1:37" ht="25.5">
      <c r="A334" s="22"/>
      <c r="B334" s="44"/>
      <c r="C334" s="22"/>
      <c r="D334" s="11"/>
      <c r="E334" s="18"/>
      <c r="F334" s="18"/>
      <c r="G334" s="20"/>
      <c r="H334" s="909"/>
      <c r="I334" s="935"/>
      <c r="J334" s="938"/>
      <c r="K334" s="913"/>
      <c r="L334" s="916"/>
      <c r="M334" s="33"/>
      <c r="N334" s="31" t="s">
        <v>329</v>
      </c>
      <c r="O334" s="10"/>
      <c r="P334" s="11" t="s">
        <v>330</v>
      </c>
      <c r="Q334" s="10">
        <v>6</v>
      </c>
      <c r="R334" s="11" t="s">
        <v>330</v>
      </c>
      <c r="S334" s="878"/>
      <c r="T334" s="10">
        <v>6</v>
      </c>
      <c r="U334" s="11" t="s">
        <v>330</v>
      </c>
      <c r="V334" s="878"/>
      <c r="W334" s="230"/>
      <c r="X334" s="11"/>
      <c r="Y334" s="890"/>
      <c r="Z334" s="10"/>
      <c r="AA334" s="11"/>
      <c r="AB334" s="878"/>
      <c r="AC334" s="10"/>
      <c r="AD334" s="11"/>
      <c r="AE334" s="878"/>
      <c r="AF334" s="230">
        <v>6</v>
      </c>
      <c r="AG334" s="11" t="s">
        <v>330</v>
      </c>
      <c r="AH334" s="880"/>
      <c r="AI334" s="26"/>
      <c r="AJ334" s="29"/>
      <c r="AK334" s="30"/>
    </row>
    <row r="335" spans="1:37" ht="12.75">
      <c r="A335" s="22"/>
      <c r="B335" s="44"/>
      <c r="C335" s="22"/>
      <c r="D335" s="11"/>
      <c r="E335" s="18"/>
      <c r="F335" s="18"/>
      <c r="G335" s="20"/>
      <c r="H335" s="909"/>
      <c r="I335" s="935"/>
      <c r="J335" s="938"/>
      <c r="K335" s="913"/>
      <c r="L335" s="916"/>
      <c r="M335" s="33"/>
      <c r="N335" s="903" t="s">
        <v>331</v>
      </c>
      <c r="O335" s="10"/>
      <c r="P335" s="11" t="s">
        <v>33</v>
      </c>
      <c r="Q335" s="10">
        <v>1</v>
      </c>
      <c r="R335" s="11" t="s">
        <v>33</v>
      </c>
      <c r="S335" s="878"/>
      <c r="T335" s="10">
        <v>1</v>
      </c>
      <c r="U335" s="11" t="s">
        <v>33</v>
      </c>
      <c r="V335" s="878"/>
      <c r="W335" s="230"/>
      <c r="X335" s="11"/>
      <c r="Y335" s="890"/>
      <c r="Z335" s="10"/>
      <c r="AA335" s="11"/>
      <c r="AB335" s="878"/>
      <c r="AC335" s="10"/>
      <c r="AD335" s="11"/>
      <c r="AE335" s="878"/>
      <c r="AF335" s="230">
        <v>1</v>
      </c>
      <c r="AG335" s="11" t="s">
        <v>33</v>
      </c>
      <c r="AH335" s="880"/>
      <c r="AI335" s="26"/>
      <c r="AJ335" s="29"/>
      <c r="AK335" s="30"/>
    </row>
    <row r="336" spans="1:37" ht="12.75">
      <c r="A336" s="22"/>
      <c r="B336" s="44"/>
      <c r="C336" s="22"/>
      <c r="D336" s="11"/>
      <c r="E336" s="18"/>
      <c r="F336" s="18"/>
      <c r="G336" s="20"/>
      <c r="H336" s="910"/>
      <c r="I336" s="936"/>
      <c r="J336" s="939"/>
      <c r="K336" s="914"/>
      <c r="L336" s="917"/>
      <c r="M336" s="118"/>
      <c r="N336" s="904"/>
      <c r="O336" s="10"/>
      <c r="P336" s="11" t="s">
        <v>134</v>
      </c>
      <c r="Q336" s="10">
        <v>10</v>
      </c>
      <c r="R336" s="11" t="s">
        <v>134</v>
      </c>
      <c r="S336" s="899"/>
      <c r="T336" s="10">
        <v>10</v>
      </c>
      <c r="U336" s="11" t="s">
        <v>134</v>
      </c>
      <c r="V336" s="899"/>
      <c r="W336" s="230"/>
      <c r="X336" s="11"/>
      <c r="Y336" s="900"/>
      <c r="Z336" s="10"/>
      <c r="AA336" s="11"/>
      <c r="AB336" s="899"/>
      <c r="AC336" s="10"/>
      <c r="AD336" s="11"/>
      <c r="AE336" s="899"/>
      <c r="AF336" s="230">
        <v>10</v>
      </c>
      <c r="AG336" s="11" t="s">
        <v>134</v>
      </c>
      <c r="AH336" s="902"/>
      <c r="AI336" s="26"/>
      <c r="AJ336" s="29"/>
      <c r="AK336" s="30"/>
    </row>
    <row r="337" spans="1:37" ht="51.75">
      <c r="A337" s="22"/>
      <c r="B337" s="44"/>
      <c r="C337" s="22"/>
      <c r="D337" s="11"/>
      <c r="E337" s="18"/>
      <c r="F337" s="18"/>
      <c r="G337" s="20"/>
      <c r="H337" s="47"/>
      <c r="I337" s="377"/>
      <c r="J337" s="416"/>
      <c r="K337" s="8"/>
      <c r="L337" s="309" t="s">
        <v>614</v>
      </c>
      <c r="M337" s="33"/>
      <c r="N337" s="31" t="s">
        <v>615</v>
      </c>
      <c r="O337" s="10"/>
      <c r="P337" s="11"/>
      <c r="Q337" s="23"/>
      <c r="R337" s="11"/>
      <c r="S337" s="23"/>
      <c r="T337" s="10">
        <v>10000</v>
      </c>
      <c r="U337" s="11" t="s">
        <v>340</v>
      </c>
      <c r="V337" s="6">
        <v>120000000</v>
      </c>
      <c r="W337" s="230"/>
      <c r="X337" s="11"/>
      <c r="Y337" s="182"/>
      <c r="Z337" s="10"/>
      <c r="AA337" s="11"/>
      <c r="AB337" s="14"/>
      <c r="AC337" s="10"/>
      <c r="AD337" s="11"/>
      <c r="AE337" s="14"/>
      <c r="AF337" s="230"/>
      <c r="AG337" s="11"/>
      <c r="AH337" s="178"/>
      <c r="AI337" s="26"/>
      <c r="AJ337" s="29"/>
      <c r="AK337" s="30"/>
    </row>
    <row r="338" spans="1:37" ht="32.25" customHeight="1">
      <c r="A338" s="17"/>
      <c r="B338" s="18"/>
      <c r="C338" s="17"/>
      <c r="D338" s="19"/>
      <c r="E338" s="18"/>
      <c r="F338" s="18"/>
      <c r="G338" s="918"/>
      <c r="H338" s="905"/>
      <c r="I338" s="908"/>
      <c r="J338" s="912" t="s">
        <v>43</v>
      </c>
      <c r="K338" s="912" t="s">
        <v>15</v>
      </c>
      <c r="L338" s="915" t="s">
        <v>77</v>
      </c>
      <c r="M338" s="34"/>
      <c r="N338" s="925" t="s">
        <v>144</v>
      </c>
      <c r="O338" s="10"/>
      <c r="P338" s="11" t="s">
        <v>143</v>
      </c>
      <c r="Q338" s="10">
        <v>20</v>
      </c>
      <c r="R338" s="11" t="s">
        <v>143</v>
      </c>
      <c r="S338" s="877">
        <v>127510000</v>
      </c>
      <c r="T338" s="10"/>
      <c r="U338" s="11" t="s">
        <v>143</v>
      </c>
      <c r="V338" s="877">
        <v>140000000</v>
      </c>
      <c r="W338" s="230"/>
      <c r="X338" s="11"/>
      <c r="Y338" s="889"/>
      <c r="Z338" s="10"/>
      <c r="AA338" s="11"/>
      <c r="AB338" s="877"/>
      <c r="AC338" s="10"/>
      <c r="AD338" s="11"/>
      <c r="AE338" s="877"/>
      <c r="AF338" s="235">
        <f>Q338+T338+W338+Z338+AC338</f>
        <v>20</v>
      </c>
      <c r="AG338" s="11" t="s">
        <v>143</v>
      </c>
      <c r="AH338" s="879">
        <f>S338+V338+Y338+AB338+AE338</f>
        <v>267510000</v>
      </c>
      <c r="AI338" s="45"/>
      <c r="AJ338" s="29"/>
      <c r="AK338" s="30"/>
    </row>
    <row r="339" spans="1:37" ht="25.5">
      <c r="A339" s="17"/>
      <c r="B339" s="18"/>
      <c r="C339" s="17"/>
      <c r="D339" s="19"/>
      <c r="E339" s="18"/>
      <c r="F339" s="18"/>
      <c r="G339" s="918"/>
      <c r="H339" s="906"/>
      <c r="I339" s="909"/>
      <c r="J339" s="913"/>
      <c r="K339" s="913"/>
      <c r="L339" s="916"/>
      <c r="M339" s="33"/>
      <c r="N339" s="925"/>
      <c r="O339" s="10"/>
      <c r="P339" s="11" t="s">
        <v>5</v>
      </c>
      <c r="Q339" s="10">
        <v>12</v>
      </c>
      <c r="R339" s="11" t="s">
        <v>5</v>
      </c>
      <c r="S339" s="878"/>
      <c r="T339" s="10"/>
      <c r="U339" s="11" t="s">
        <v>5</v>
      </c>
      <c r="V339" s="878"/>
      <c r="W339" s="230"/>
      <c r="X339" s="11"/>
      <c r="Y339" s="890"/>
      <c r="Z339" s="10"/>
      <c r="AA339" s="11"/>
      <c r="AB339" s="878"/>
      <c r="AC339" s="10"/>
      <c r="AD339" s="11"/>
      <c r="AE339" s="878"/>
      <c r="AF339" s="235">
        <f>Q339+T339+W339+Z339+AC339</f>
        <v>12</v>
      </c>
      <c r="AG339" s="11" t="s">
        <v>5</v>
      </c>
      <c r="AH339" s="880"/>
      <c r="AI339" s="45"/>
      <c r="AJ339" s="29"/>
      <c r="AK339" s="30"/>
    </row>
    <row r="340" spans="1:37" ht="12.75">
      <c r="A340" s="17"/>
      <c r="B340" s="18"/>
      <c r="C340" s="17"/>
      <c r="D340" s="19"/>
      <c r="E340" s="18"/>
      <c r="F340" s="18"/>
      <c r="G340" s="918"/>
      <c r="H340" s="906"/>
      <c r="I340" s="909"/>
      <c r="J340" s="913"/>
      <c r="K340" s="913"/>
      <c r="L340" s="916"/>
      <c r="M340" s="33"/>
      <c r="N340" s="925"/>
      <c r="O340" s="10">
        <v>64250</v>
      </c>
      <c r="P340" s="11" t="s">
        <v>145</v>
      </c>
      <c r="Q340" s="10">
        <v>20000</v>
      </c>
      <c r="R340" s="11" t="s">
        <v>145</v>
      </c>
      <c r="S340" s="878"/>
      <c r="T340" s="10"/>
      <c r="U340" s="11" t="s">
        <v>145</v>
      </c>
      <c r="V340" s="878"/>
      <c r="W340" s="230"/>
      <c r="X340" s="11"/>
      <c r="Y340" s="890"/>
      <c r="Z340" s="10"/>
      <c r="AA340" s="11"/>
      <c r="AB340" s="878"/>
      <c r="AC340" s="10"/>
      <c r="AD340" s="11"/>
      <c r="AE340" s="878"/>
      <c r="AF340" s="235">
        <f>Q340+T340+W340+Z340+AC340+O340</f>
        <v>84250</v>
      </c>
      <c r="AG340" s="11" t="s">
        <v>145</v>
      </c>
      <c r="AH340" s="880"/>
      <c r="AI340" s="45"/>
      <c r="AJ340" s="29"/>
      <c r="AK340" s="30"/>
    </row>
    <row r="341" spans="1:37" ht="47.25" customHeight="1">
      <c r="A341" s="17"/>
      <c r="B341" s="18"/>
      <c r="C341" s="17"/>
      <c r="D341" s="19"/>
      <c r="E341" s="18"/>
      <c r="F341" s="18"/>
      <c r="G341" s="12"/>
      <c r="H341" s="906"/>
      <c r="I341" s="909"/>
      <c r="J341" s="913"/>
      <c r="K341" s="913"/>
      <c r="L341" s="916"/>
      <c r="M341" s="33"/>
      <c r="N341" s="903" t="s">
        <v>294</v>
      </c>
      <c r="O341" s="10"/>
      <c r="P341" s="11" t="s">
        <v>33</v>
      </c>
      <c r="Q341" s="10">
        <v>1</v>
      </c>
      <c r="R341" s="11" t="s">
        <v>33</v>
      </c>
      <c r="S341" s="878"/>
      <c r="T341" s="10"/>
      <c r="U341" s="11" t="s">
        <v>33</v>
      </c>
      <c r="V341" s="878"/>
      <c r="W341" s="230"/>
      <c r="X341" s="11"/>
      <c r="Y341" s="890"/>
      <c r="Z341" s="10"/>
      <c r="AA341" s="11"/>
      <c r="AB341" s="878"/>
      <c r="AC341" s="10"/>
      <c r="AD341" s="11"/>
      <c r="AE341" s="878"/>
      <c r="AF341" s="230">
        <v>1</v>
      </c>
      <c r="AG341" s="11" t="s">
        <v>33</v>
      </c>
      <c r="AH341" s="880"/>
      <c r="AI341" s="45"/>
      <c r="AJ341" s="29"/>
      <c r="AK341" s="30"/>
    </row>
    <row r="342" spans="1:37" ht="12.75">
      <c r="A342" s="17"/>
      <c r="B342" s="18"/>
      <c r="C342" s="17"/>
      <c r="D342" s="19"/>
      <c r="E342" s="18"/>
      <c r="F342" s="18"/>
      <c r="G342" s="12"/>
      <c r="H342" s="906"/>
      <c r="I342" s="909"/>
      <c r="J342" s="913"/>
      <c r="K342" s="913"/>
      <c r="L342" s="916"/>
      <c r="M342" s="33"/>
      <c r="N342" s="904"/>
      <c r="O342" s="10"/>
      <c r="P342" s="11" t="s">
        <v>134</v>
      </c>
      <c r="Q342" s="10">
        <v>15</v>
      </c>
      <c r="R342" s="11" t="s">
        <v>134</v>
      </c>
      <c r="S342" s="878"/>
      <c r="T342" s="10"/>
      <c r="U342" s="11" t="s">
        <v>134</v>
      </c>
      <c r="V342" s="878"/>
      <c r="W342" s="230"/>
      <c r="X342" s="11"/>
      <c r="Y342" s="890"/>
      <c r="Z342" s="10"/>
      <c r="AA342" s="11"/>
      <c r="AB342" s="878"/>
      <c r="AC342" s="10"/>
      <c r="AD342" s="11"/>
      <c r="AE342" s="878"/>
      <c r="AF342" s="230">
        <v>15</v>
      </c>
      <c r="AG342" s="11" t="s">
        <v>134</v>
      </c>
      <c r="AH342" s="880"/>
      <c r="AI342" s="45"/>
      <c r="AJ342" s="29"/>
      <c r="AK342" s="30"/>
    </row>
    <row r="343" spans="1:37" ht="25.5">
      <c r="A343" s="17"/>
      <c r="B343" s="18"/>
      <c r="C343" s="17"/>
      <c r="D343" s="19"/>
      <c r="E343" s="18"/>
      <c r="F343" s="18"/>
      <c r="G343" s="12"/>
      <c r="H343" s="906"/>
      <c r="I343" s="909"/>
      <c r="J343" s="913"/>
      <c r="K343" s="913"/>
      <c r="L343" s="916"/>
      <c r="M343" s="33"/>
      <c r="N343" s="35" t="s">
        <v>329</v>
      </c>
      <c r="O343" s="10"/>
      <c r="P343" s="11" t="s">
        <v>330</v>
      </c>
      <c r="Q343" s="10">
        <v>6</v>
      </c>
      <c r="R343" s="11" t="s">
        <v>330</v>
      </c>
      <c r="S343" s="878"/>
      <c r="T343" s="10"/>
      <c r="U343" s="11" t="s">
        <v>330</v>
      </c>
      <c r="V343" s="878"/>
      <c r="W343" s="230"/>
      <c r="X343" s="11"/>
      <c r="Y343" s="890"/>
      <c r="Z343" s="10"/>
      <c r="AA343" s="11"/>
      <c r="AB343" s="878"/>
      <c r="AC343" s="10"/>
      <c r="AD343" s="11"/>
      <c r="AE343" s="878"/>
      <c r="AF343" s="230">
        <v>6</v>
      </c>
      <c r="AG343" s="11" t="s">
        <v>330</v>
      </c>
      <c r="AH343" s="880"/>
      <c r="AI343" s="45"/>
      <c r="AJ343" s="29"/>
      <c r="AK343" s="30"/>
    </row>
    <row r="344" spans="1:37" ht="12.75">
      <c r="A344" s="17"/>
      <c r="B344" s="18"/>
      <c r="C344" s="17"/>
      <c r="D344" s="19"/>
      <c r="E344" s="18"/>
      <c r="F344" s="18"/>
      <c r="G344" s="12"/>
      <c r="H344" s="906"/>
      <c r="I344" s="909"/>
      <c r="J344" s="913"/>
      <c r="K344" s="913"/>
      <c r="L344" s="916"/>
      <c r="M344" s="33"/>
      <c r="N344" s="903" t="s">
        <v>332</v>
      </c>
      <c r="O344" s="10"/>
      <c r="P344" s="11" t="s">
        <v>33</v>
      </c>
      <c r="Q344" s="10">
        <v>1</v>
      </c>
      <c r="R344" s="11" t="s">
        <v>33</v>
      </c>
      <c r="S344" s="878"/>
      <c r="T344" s="10"/>
      <c r="U344" s="11" t="s">
        <v>33</v>
      </c>
      <c r="V344" s="878"/>
      <c r="W344" s="230"/>
      <c r="X344" s="11"/>
      <c r="Y344" s="890"/>
      <c r="Z344" s="10"/>
      <c r="AA344" s="11"/>
      <c r="AB344" s="878"/>
      <c r="AC344" s="10"/>
      <c r="AD344" s="11"/>
      <c r="AE344" s="878"/>
      <c r="AF344" s="230">
        <v>1</v>
      </c>
      <c r="AG344" s="11" t="s">
        <v>33</v>
      </c>
      <c r="AH344" s="880"/>
      <c r="AI344" s="45"/>
      <c r="AJ344" s="29"/>
      <c r="AK344" s="30"/>
    </row>
    <row r="345" spans="1:37" ht="12.75">
      <c r="A345" s="17"/>
      <c r="B345" s="18"/>
      <c r="C345" s="17"/>
      <c r="D345" s="19"/>
      <c r="E345" s="18"/>
      <c r="F345" s="18"/>
      <c r="G345" s="12"/>
      <c r="H345" s="907"/>
      <c r="I345" s="910"/>
      <c r="J345" s="914"/>
      <c r="K345" s="914"/>
      <c r="L345" s="917"/>
      <c r="M345" s="118"/>
      <c r="N345" s="904"/>
      <c r="O345" s="10"/>
      <c r="P345" s="11" t="s">
        <v>134</v>
      </c>
      <c r="Q345" s="10">
        <v>10</v>
      </c>
      <c r="R345" s="11" t="s">
        <v>134</v>
      </c>
      <c r="S345" s="899"/>
      <c r="T345" s="10"/>
      <c r="U345" s="11" t="s">
        <v>134</v>
      </c>
      <c r="V345" s="899"/>
      <c r="W345" s="230"/>
      <c r="X345" s="11"/>
      <c r="Y345" s="900"/>
      <c r="Z345" s="10"/>
      <c r="AA345" s="11"/>
      <c r="AB345" s="899"/>
      <c r="AC345" s="10"/>
      <c r="AD345" s="11"/>
      <c r="AE345" s="899"/>
      <c r="AF345" s="230">
        <v>10</v>
      </c>
      <c r="AG345" s="11" t="s">
        <v>134</v>
      </c>
      <c r="AH345" s="902"/>
      <c r="AI345" s="45"/>
      <c r="AJ345" s="29"/>
      <c r="AK345" s="30"/>
    </row>
    <row r="346" spans="1:37" ht="15" customHeight="1">
      <c r="A346" s="17"/>
      <c r="B346" s="18"/>
      <c r="C346" s="17"/>
      <c r="D346" s="19"/>
      <c r="E346" s="18"/>
      <c r="F346" s="18"/>
      <c r="G346" s="918"/>
      <c r="H346" s="905"/>
      <c r="I346" s="908"/>
      <c r="J346" s="912" t="s">
        <v>43</v>
      </c>
      <c r="K346" s="922" t="s">
        <v>32</v>
      </c>
      <c r="L346" s="915" t="s">
        <v>789</v>
      </c>
      <c r="M346" s="34"/>
      <c r="N346" s="903" t="s">
        <v>788</v>
      </c>
      <c r="O346" s="10">
        <v>0</v>
      </c>
      <c r="P346" s="11" t="s">
        <v>143</v>
      </c>
      <c r="Q346" s="10"/>
      <c r="R346" s="11" t="s">
        <v>143</v>
      </c>
      <c r="S346" s="877">
        <v>84483800</v>
      </c>
      <c r="T346" s="10">
        <v>12</v>
      </c>
      <c r="U346" s="11" t="s">
        <v>143</v>
      </c>
      <c r="V346" s="877">
        <v>247305000</v>
      </c>
      <c r="W346" s="230"/>
      <c r="X346" s="11" t="s">
        <v>143</v>
      </c>
      <c r="Y346" s="889">
        <v>79152000</v>
      </c>
      <c r="Z346" s="10"/>
      <c r="AA346" s="11"/>
      <c r="AB346" s="877"/>
      <c r="AC346" s="10"/>
      <c r="AD346" s="11"/>
      <c r="AE346" s="877"/>
      <c r="AF346" s="235">
        <f>Q346+T346+W346+Z346+AC346</f>
        <v>12</v>
      </c>
      <c r="AG346" s="11" t="s">
        <v>143</v>
      </c>
      <c r="AH346" s="879">
        <f>S346+V346+Y346+AB346+AE346</f>
        <v>410940800</v>
      </c>
      <c r="AI346" s="26"/>
      <c r="AJ346" s="29"/>
      <c r="AK346" s="30"/>
    </row>
    <row r="347" spans="1:37" ht="25.5">
      <c r="A347" s="17"/>
      <c r="B347" s="18"/>
      <c r="C347" s="17"/>
      <c r="D347" s="19"/>
      <c r="E347" s="18"/>
      <c r="F347" s="18"/>
      <c r="G347" s="918"/>
      <c r="H347" s="906"/>
      <c r="I347" s="909"/>
      <c r="J347" s="913"/>
      <c r="K347" s="923"/>
      <c r="L347" s="916"/>
      <c r="M347" s="33"/>
      <c r="N347" s="919"/>
      <c r="O347" s="10"/>
      <c r="P347" s="11" t="s">
        <v>6</v>
      </c>
      <c r="Q347" s="10">
        <v>7</v>
      </c>
      <c r="R347" s="11" t="s">
        <v>6</v>
      </c>
      <c r="S347" s="878"/>
      <c r="T347" s="10">
        <v>10</v>
      </c>
      <c r="U347" s="11" t="s">
        <v>6</v>
      </c>
      <c r="V347" s="878"/>
      <c r="W347" s="230">
        <v>8</v>
      </c>
      <c r="X347" s="11" t="s">
        <v>663</v>
      </c>
      <c r="Y347" s="890"/>
      <c r="Z347" s="10"/>
      <c r="AA347" s="11"/>
      <c r="AB347" s="878"/>
      <c r="AC347" s="10"/>
      <c r="AD347" s="11"/>
      <c r="AE347" s="878"/>
      <c r="AF347" s="235">
        <v>8</v>
      </c>
      <c r="AG347" s="11" t="s">
        <v>6</v>
      </c>
      <c r="AH347" s="880"/>
      <c r="AI347" s="26"/>
      <c r="AJ347" s="29"/>
      <c r="AK347" s="30"/>
    </row>
    <row r="348" spans="1:37" ht="12.75">
      <c r="A348" s="17"/>
      <c r="B348" s="18"/>
      <c r="C348" s="17"/>
      <c r="D348" s="19"/>
      <c r="E348" s="18"/>
      <c r="F348" s="18"/>
      <c r="G348" s="918"/>
      <c r="H348" s="906"/>
      <c r="I348" s="909"/>
      <c r="J348" s="913"/>
      <c r="K348" s="923"/>
      <c r="L348" s="916"/>
      <c r="M348" s="33"/>
      <c r="N348" s="919"/>
      <c r="O348" s="10"/>
      <c r="P348" s="11" t="s">
        <v>33</v>
      </c>
      <c r="Q348" s="10">
        <v>1</v>
      </c>
      <c r="R348" s="11" t="s">
        <v>33</v>
      </c>
      <c r="S348" s="878"/>
      <c r="T348" s="10">
        <v>1</v>
      </c>
      <c r="U348" s="11" t="s">
        <v>33</v>
      </c>
      <c r="V348" s="878"/>
      <c r="W348" s="230"/>
      <c r="X348" s="11" t="s">
        <v>33</v>
      </c>
      <c r="Y348" s="890"/>
      <c r="Z348" s="10"/>
      <c r="AA348" s="11"/>
      <c r="AB348" s="878"/>
      <c r="AC348" s="10"/>
      <c r="AD348" s="11"/>
      <c r="AE348" s="878"/>
      <c r="AF348" s="230">
        <v>5</v>
      </c>
      <c r="AG348" s="11" t="s">
        <v>33</v>
      </c>
      <c r="AH348" s="880"/>
      <c r="AI348" s="26"/>
      <c r="AJ348" s="29"/>
      <c r="AK348" s="30"/>
    </row>
    <row r="349" spans="1:37" ht="15.75" customHeight="1">
      <c r="A349" s="17"/>
      <c r="B349" s="18"/>
      <c r="C349" s="17"/>
      <c r="D349" s="19"/>
      <c r="E349" s="18"/>
      <c r="F349" s="18"/>
      <c r="G349" s="918"/>
      <c r="H349" s="907"/>
      <c r="I349" s="910"/>
      <c r="J349" s="914"/>
      <c r="K349" s="924"/>
      <c r="L349" s="917"/>
      <c r="M349" s="118"/>
      <c r="N349" s="904"/>
      <c r="O349" s="10"/>
      <c r="P349" s="11" t="s">
        <v>134</v>
      </c>
      <c r="Q349" s="10">
        <v>5</v>
      </c>
      <c r="R349" s="11" t="s">
        <v>134</v>
      </c>
      <c r="S349" s="899"/>
      <c r="T349" s="10">
        <v>5</v>
      </c>
      <c r="U349" s="11" t="s">
        <v>134</v>
      </c>
      <c r="V349" s="899"/>
      <c r="W349" s="230"/>
      <c r="X349" s="11" t="s">
        <v>134</v>
      </c>
      <c r="Y349" s="900"/>
      <c r="Z349" s="10"/>
      <c r="AA349" s="11"/>
      <c r="AB349" s="899"/>
      <c r="AC349" s="10"/>
      <c r="AD349" s="11"/>
      <c r="AE349" s="878"/>
      <c r="AF349" s="230">
        <v>25</v>
      </c>
      <c r="AG349" s="11" t="s">
        <v>134</v>
      </c>
      <c r="AH349" s="921"/>
      <c r="AI349" s="26"/>
      <c r="AJ349" s="29"/>
      <c r="AK349" s="30"/>
    </row>
    <row r="350" spans="1:37" ht="25.5">
      <c r="A350" s="17"/>
      <c r="B350" s="18"/>
      <c r="C350" s="17"/>
      <c r="D350" s="19"/>
      <c r="E350" s="18"/>
      <c r="F350" s="44"/>
      <c r="G350" s="903"/>
      <c r="H350" s="903"/>
      <c r="I350" s="903"/>
      <c r="J350" s="903"/>
      <c r="K350" s="903"/>
      <c r="L350" s="903" t="s">
        <v>790</v>
      </c>
      <c r="M350" s="417" t="s">
        <v>3</v>
      </c>
      <c r="N350" s="903" t="s">
        <v>791</v>
      </c>
      <c r="O350" s="10"/>
      <c r="P350" s="11" t="s">
        <v>33</v>
      </c>
      <c r="Q350" s="10">
        <v>1</v>
      </c>
      <c r="R350" s="11" t="s">
        <v>33</v>
      </c>
      <c r="S350" s="886">
        <v>192327000</v>
      </c>
      <c r="T350" s="10">
        <v>1</v>
      </c>
      <c r="U350" s="11" t="s">
        <v>33</v>
      </c>
      <c r="V350" s="886">
        <v>192477000</v>
      </c>
      <c r="W350" s="230">
        <v>4</v>
      </c>
      <c r="X350" s="11" t="s">
        <v>6</v>
      </c>
      <c r="Y350" s="895">
        <v>90060000</v>
      </c>
      <c r="Z350" s="10"/>
      <c r="AA350" s="11"/>
      <c r="AB350" s="878"/>
      <c r="AC350" s="10"/>
      <c r="AD350" s="11"/>
      <c r="AE350" s="878"/>
      <c r="AF350" s="230">
        <v>4</v>
      </c>
      <c r="AG350" s="11" t="s">
        <v>6</v>
      </c>
      <c r="AH350" s="886">
        <f>S350+V350+Y350+AB350+AE350</f>
        <v>474864000</v>
      </c>
      <c r="AI350" s="26"/>
      <c r="AJ350" s="29"/>
      <c r="AK350" s="30"/>
    </row>
    <row r="351" spans="1:37" ht="15.75" customHeight="1">
      <c r="A351" s="17"/>
      <c r="B351" s="18"/>
      <c r="C351" s="17"/>
      <c r="D351" s="19"/>
      <c r="E351" s="18"/>
      <c r="F351" s="44"/>
      <c r="G351" s="919"/>
      <c r="H351" s="919"/>
      <c r="I351" s="919"/>
      <c r="J351" s="919"/>
      <c r="K351" s="919"/>
      <c r="L351" s="919"/>
      <c r="M351" s="417" t="s">
        <v>3</v>
      </c>
      <c r="N351" s="919"/>
      <c r="O351" s="10"/>
      <c r="P351" s="11" t="s">
        <v>330</v>
      </c>
      <c r="Q351" s="10">
        <v>6</v>
      </c>
      <c r="R351" s="11" t="s">
        <v>330</v>
      </c>
      <c r="S351" s="887"/>
      <c r="T351" s="10">
        <v>6</v>
      </c>
      <c r="U351" s="11" t="s">
        <v>330</v>
      </c>
      <c r="V351" s="887"/>
      <c r="W351" s="230"/>
      <c r="X351" s="11"/>
      <c r="Y351" s="920"/>
      <c r="Z351" s="10"/>
      <c r="AA351" s="11"/>
      <c r="AB351" s="878"/>
      <c r="AC351" s="10"/>
      <c r="AD351" s="11"/>
      <c r="AE351" s="878"/>
      <c r="AF351" s="230">
        <v>6</v>
      </c>
      <c r="AG351" s="11" t="s">
        <v>330</v>
      </c>
      <c r="AH351" s="887"/>
      <c r="AI351" s="26"/>
      <c r="AJ351" s="29"/>
      <c r="AK351" s="30"/>
    </row>
    <row r="352" spans="1:37" ht="15.75" customHeight="1">
      <c r="A352" s="17"/>
      <c r="B352" s="18"/>
      <c r="C352" s="17"/>
      <c r="D352" s="19"/>
      <c r="E352" s="18"/>
      <c r="F352" s="44"/>
      <c r="G352" s="919"/>
      <c r="H352" s="919"/>
      <c r="I352" s="919"/>
      <c r="J352" s="919"/>
      <c r="K352" s="919"/>
      <c r="L352" s="919"/>
      <c r="M352" s="33"/>
      <c r="N352" s="919"/>
      <c r="O352" s="10"/>
      <c r="P352" s="11"/>
      <c r="Q352" s="10"/>
      <c r="R352" s="11"/>
      <c r="S352" s="887"/>
      <c r="T352" s="10"/>
      <c r="U352" s="11"/>
      <c r="V352" s="887"/>
      <c r="W352" s="230"/>
      <c r="X352" s="11"/>
      <c r="Y352" s="920"/>
      <c r="Z352" s="10"/>
      <c r="AA352" s="11"/>
      <c r="AB352" s="878"/>
      <c r="AC352" s="10"/>
      <c r="AD352" s="11"/>
      <c r="AE352" s="878"/>
      <c r="AF352" s="230"/>
      <c r="AG352" s="11"/>
      <c r="AH352" s="887"/>
      <c r="AI352" s="26"/>
      <c r="AJ352" s="29"/>
      <c r="AK352" s="30"/>
    </row>
    <row r="353" spans="1:37" ht="15.75" customHeight="1">
      <c r="A353" s="17"/>
      <c r="B353" s="18"/>
      <c r="C353" s="17"/>
      <c r="D353" s="19"/>
      <c r="E353" s="18"/>
      <c r="F353" s="44"/>
      <c r="G353" s="919"/>
      <c r="H353" s="919"/>
      <c r="I353" s="919"/>
      <c r="J353" s="919"/>
      <c r="K353" s="919"/>
      <c r="L353" s="919"/>
      <c r="M353" s="417" t="s">
        <v>3</v>
      </c>
      <c r="N353" s="919"/>
      <c r="O353" s="10"/>
      <c r="P353" s="11" t="s">
        <v>33</v>
      </c>
      <c r="Q353" s="10">
        <v>1</v>
      </c>
      <c r="R353" s="243" t="s">
        <v>33</v>
      </c>
      <c r="S353" s="887"/>
      <c r="T353" s="10">
        <v>1</v>
      </c>
      <c r="U353" s="243" t="s">
        <v>33</v>
      </c>
      <c r="V353" s="887"/>
      <c r="W353" s="230"/>
      <c r="X353" s="11"/>
      <c r="Y353" s="920"/>
      <c r="Z353" s="10"/>
      <c r="AA353" s="11"/>
      <c r="AB353" s="878"/>
      <c r="AC353" s="10"/>
      <c r="AD353" s="11"/>
      <c r="AE353" s="878"/>
      <c r="AF353" s="230">
        <v>1</v>
      </c>
      <c r="AG353" s="11" t="s">
        <v>33</v>
      </c>
      <c r="AH353" s="887"/>
      <c r="AI353" s="26"/>
      <c r="AJ353" s="29"/>
      <c r="AK353" s="30"/>
    </row>
    <row r="354" spans="1:37" ht="15.75" customHeight="1">
      <c r="A354" s="17"/>
      <c r="B354" s="18"/>
      <c r="C354" s="17"/>
      <c r="D354" s="19"/>
      <c r="E354" s="18"/>
      <c r="F354" s="44"/>
      <c r="G354" s="919"/>
      <c r="H354" s="919"/>
      <c r="I354" s="919"/>
      <c r="J354" s="919"/>
      <c r="K354" s="919"/>
      <c r="L354" s="919"/>
      <c r="M354" s="118"/>
      <c r="N354" s="919"/>
      <c r="O354" s="10"/>
      <c r="P354" s="11" t="s">
        <v>134</v>
      </c>
      <c r="Q354" s="10">
        <v>10</v>
      </c>
      <c r="R354" s="11" t="s">
        <v>134</v>
      </c>
      <c r="S354" s="887"/>
      <c r="T354" s="10">
        <v>10</v>
      </c>
      <c r="U354" s="11" t="s">
        <v>134</v>
      </c>
      <c r="V354" s="887"/>
      <c r="W354" s="230"/>
      <c r="X354" s="11"/>
      <c r="Y354" s="920"/>
      <c r="Z354" s="10"/>
      <c r="AA354" s="11"/>
      <c r="AB354" s="899"/>
      <c r="AC354" s="10"/>
      <c r="AD354" s="11"/>
      <c r="AE354" s="899"/>
      <c r="AF354" s="230">
        <v>10</v>
      </c>
      <c r="AG354" s="11" t="s">
        <v>134</v>
      </c>
      <c r="AH354" s="887"/>
      <c r="AI354" s="26"/>
      <c r="AJ354" s="29"/>
      <c r="AK354" s="30"/>
    </row>
    <row r="355" spans="1:37" ht="15.75" customHeight="1">
      <c r="A355" s="17"/>
      <c r="B355" s="18"/>
      <c r="C355" s="17"/>
      <c r="D355" s="19"/>
      <c r="E355" s="18"/>
      <c r="F355" s="44"/>
      <c r="G355" s="904"/>
      <c r="H355" s="904"/>
      <c r="I355" s="904"/>
      <c r="J355" s="904"/>
      <c r="K355" s="904"/>
      <c r="L355" s="904"/>
      <c r="M355" s="417" t="s">
        <v>3</v>
      </c>
      <c r="N355" s="904"/>
      <c r="O355" s="10"/>
      <c r="P355" s="11"/>
      <c r="Q355" s="10"/>
      <c r="R355" s="11"/>
      <c r="S355" s="888"/>
      <c r="T355" s="10">
        <v>49</v>
      </c>
      <c r="U355" s="11" t="s">
        <v>340</v>
      </c>
      <c r="V355" s="888"/>
      <c r="W355" s="230"/>
      <c r="X355" s="11"/>
      <c r="Y355" s="896"/>
      <c r="Z355" s="10"/>
      <c r="AA355" s="11"/>
      <c r="AB355" s="14"/>
      <c r="AC355" s="10"/>
      <c r="AD355" s="11"/>
      <c r="AE355" s="14"/>
      <c r="AF355" s="230"/>
      <c r="AG355" s="11"/>
      <c r="AH355" s="888"/>
      <c r="AI355" s="26"/>
      <c r="AJ355" s="29"/>
      <c r="AK355" s="30"/>
    </row>
    <row r="356" spans="1:37" ht="51.75">
      <c r="A356" s="17"/>
      <c r="B356" s="18"/>
      <c r="C356" s="17"/>
      <c r="D356" s="19"/>
      <c r="E356" s="18"/>
      <c r="F356" s="18"/>
      <c r="G356" s="918"/>
      <c r="H356" s="905"/>
      <c r="I356" s="908"/>
      <c r="J356" s="911" t="s">
        <v>43</v>
      </c>
      <c r="K356" s="912" t="s">
        <v>26</v>
      </c>
      <c r="L356" s="915" t="s">
        <v>78</v>
      </c>
      <c r="M356" s="34"/>
      <c r="N356" s="11" t="s">
        <v>409</v>
      </c>
      <c r="O356" s="10"/>
      <c r="P356" s="11" t="s">
        <v>6</v>
      </c>
      <c r="Q356" s="10">
        <v>1</v>
      </c>
      <c r="R356" s="11" t="s">
        <v>6</v>
      </c>
      <c r="S356" s="877">
        <v>144830000</v>
      </c>
      <c r="T356" s="10">
        <v>1</v>
      </c>
      <c r="U356" s="11" t="s">
        <v>5</v>
      </c>
      <c r="V356" s="877">
        <v>144830000</v>
      </c>
      <c r="W356" s="230"/>
      <c r="X356" s="11"/>
      <c r="Y356" s="889"/>
      <c r="Z356" s="10"/>
      <c r="AA356" s="11"/>
      <c r="AB356" s="877"/>
      <c r="AC356" s="10"/>
      <c r="AD356" s="11"/>
      <c r="AE356" s="877"/>
      <c r="AF356" s="230">
        <v>1</v>
      </c>
      <c r="AG356" s="11" t="s">
        <v>5</v>
      </c>
      <c r="AH356" s="901">
        <f>S356+V356+Y356+AB356+AE356</f>
        <v>289660000</v>
      </c>
      <c r="AI356" s="26"/>
      <c r="AJ356" s="29"/>
      <c r="AK356" s="30"/>
    </row>
    <row r="357" spans="1:37" ht="12.75">
      <c r="A357" s="17"/>
      <c r="B357" s="18"/>
      <c r="C357" s="17"/>
      <c r="D357" s="19"/>
      <c r="E357" s="18"/>
      <c r="F357" s="18"/>
      <c r="G357" s="918"/>
      <c r="H357" s="906"/>
      <c r="I357" s="909"/>
      <c r="J357" s="911"/>
      <c r="K357" s="913"/>
      <c r="L357" s="916"/>
      <c r="M357" s="33"/>
      <c r="N357" s="418" t="s">
        <v>333</v>
      </c>
      <c r="O357" s="10"/>
      <c r="P357" s="11" t="s">
        <v>33</v>
      </c>
      <c r="Q357" s="10">
        <v>1</v>
      </c>
      <c r="R357" s="11" t="s">
        <v>33</v>
      </c>
      <c r="S357" s="878"/>
      <c r="T357" s="10">
        <v>1</v>
      </c>
      <c r="U357" s="11" t="s">
        <v>33</v>
      </c>
      <c r="V357" s="878"/>
      <c r="W357" s="230"/>
      <c r="X357" s="11"/>
      <c r="Y357" s="890"/>
      <c r="Z357" s="10"/>
      <c r="AA357" s="11"/>
      <c r="AB357" s="878"/>
      <c r="AC357" s="10"/>
      <c r="AD357" s="11"/>
      <c r="AE357" s="878"/>
      <c r="AF357" s="230">
        <v>1</v>
      </c>
      <c r="AG357" s="11" t="s">
        <v>33</v>
      </c>
      <c r="AH357" s="880"/>
      <c r="AI357" s="26"/>
      <c r="AJ357" s="29"/>
      <c r="AK357" s="30"/>
    </row>
    <row r="358" spans="1:37" ht="39">
      <c r="A358" s="17"/>
      <c r="B358" s="18"/>
      <c r="C358" s="17"/>
      <c r="D358" s="19"/>
      <c r="E358" s="18"/>
      <c r="F358" s="18"/>
      <c r="G358" s="918"/>
      <c r="H358" s="906"/>
      <c r="I358" s="909"/>
      <c r="J358" s="911"/>
      <c r="K358" s="913"/>
      <c r="L358" s="916"/>
      <c r="M358" s="33"/>
      <c r="N358" s="418" t="s">
        <v>334</v>
      </c>
      <c r="O358" s="10"/>
      <c r="P358" s="11" t="s">
        <v>330</v>
      </c>
      <c r="Q358" s="10">
        <v>3</v>
      </c>
      <c r="R358" s="11" t="s">
        <v>330</v>
      </c>
      <c r="S358" s="878"/>
      <c r="T358" s="10">
        <v>3</v>
      </c>
      <c r="U358" s="11" t="s">
        <v>330</v>
      </c>
      <c r="V358" s="878"/>
      <c r="W358" s="230"/>
      <c r="X358" s="11"/>
      <c r="Y358" s="890"/>
      <c r="Z358" s="10"/>
      <c r="AA358" s="11"/>
      <c r="AB358" s="878"/>
      <c r="AC358" s="10"/>
      <c r="AD358" s="11"/>
      <c r="AE358" s="878"/>
      <c r="AF358" s="230">
        <v>3</v>
      </c>
      <c r="AG358" s="11" t="s">
        <v>330</v>
      </c>
      <c r="AH358" s="880"/>
      <c r="AI358" s="26"/>
      <c r="AJ358" s="29"/>
      <c r="AK358" s="30"/>
    </row>
    <row r="359" spans="1:37" ht="31.5" customHeight="1">
      <c r="A359" s="17"/>
      <c r="B359" s="18"/>
      <c r="C359" s="17"/>
      <c r="D359" s="19"/>
      <c r="E359" s="18"/>
      <c r="F359" s="18"/>
      <c r="G359" s="918"/>
      <c r="H359" s="906"/>
      <c r="I359" s="909"/>
      <c r="J359" s="911"/>
      <c r="K359" s="913"/>
      <c r="L359" s="916"/>
      <c r="M359" s="33"/>
      <c r="N359" s="353" t="s">
        <v>335</v>
      </c>
      <c r="O359" s="10"/>
      <c r="P359" s="11" t="s">
        <v>33</v>
      </c>
      <c r="Q359" s="10">
        <v>1</v>
      </c>
      <c r="R359" s="11" t="s">
        <v>33</v>
      </c>
      <c r="S359" s="878"/>
      <c r="T359" s="10">
        <v>1</v>
      </c>
      <c r="U359" s="11" t="s">
        <v>33</v>
      </c>
      <c r="V359" s="878"/>
      <c r="W359" s="230"/>
      <c r="X359" s="11"/>
      <c r="Y359" s="890"/>
      <c r="Z359" s="10"/>
      <c r="AA359" s="11"/>
      <c r="AB359" s="878"/>
      <c r="AC359" s="10"/>
      <c r="AD359" s="11"/>
      <c r="AE359" s="878"/>
      <c r="AF359" s="230">
        <v>1</v>
      </c>
      <c r="AG359" s="11" t="s">
        <v>33</v>
      </c>
      <c r="AH359" s="880"/>
      <c r="AI359" s="26"/>
      <c r="AJ359" s="29"/>
      <c r="AK359" s="30"/>
    </row>
    <row r="360" spans="1:37" ht="25.5">
      <c r="A360" s="17"/>
      <c r="B360" s="18"/>
      <c r="C360" s="17"/>
      <c r="D360" s="19"/>
      <c r="E360" s="18"/>
      <c r="F360" s="18"/>
      <c r="G360" s="918"/>
      <c r="H360" s="907"/>
      <c r="I360" s="910"/>
      <c r="J360" s="911"/>
      <c r="K360" s="914"/>
      <c r="L360" s="917"/>
      <c r="M360" s="118"/>
      <c r="N360" s="353" t="s">
        <v>616</v>
      </c>
      <c r="O360" s="10"/>
      <c r="P360" s="11" t="s">
        <v>134</v>
      </c>
      <c r="Q360" s="10">
        <v>10</v>
      </c>
      <c r="R360" s="11" t="s">
        <v>134</v>
      </c>
      <c r="S360" s="878"/>
      <c r="T360" s="10">
        <v>10</v>
      </c>
      <c r="U360" s="11" t="s">
        <v>134</v>
      </c>
      <c r="V360" s="878"/>
      <c r="W360" s="230"/>
      <c r="X360" s="11"/>
      <c r="Y360" s="890"/>
      <c r="Z360" s="10"/>
      <c r="AA360" s="11"/>
      <c r="AB360" s="878"/>
      <c r="AC360" s="10"/>
      <c r="AD360" s="11"/>
      <c r="AE360" s="878"/>
      <c r="AF360" s="230">
        <v>10</v>
      </c>
      <c r="AG360" s="11" t="s">
        <v>134</v>
      </c>
      <c r="AH360" s="902"/>
      <c r="AI360" s="26"/>
      <c r="AJ360" s="29"/>
      <c r="AK360" s="30"/>
    </row>
    <row r="361" spans="1:37" ht="53.25" customHeight="1">
      <c r="A361" s="17"/>
      <c r="B361" s="18"/>
      <c r="C361" s="17"/>
      <c r="D361" s="19"/>
      <c r="E361" s="18"/>
      <c r="F361" s="18"/>
      <c r="G361" s="918"/>
      <c r="H361" s="905"/>
      <c r="I361" s="908"/>
      <c r="J361" s="911" t="s">
        <v>43</v>
      </c>
      <c r="K361" s="912" t="s">
        <v>16</v>
      </c>
      <c r="L361" s="915" t="s">
        <v>79</v>
      </c>
      <c r="M361" s="34"/>
      <c r="N361" s="903" t="s">
        <v>172</v>
      </c>
      <c r="O361" s="10"/>
      <c r="P361" s="11" t="s">
        <v>143</v>
      </c>
      <c r="Q361" s="10">
        <v>3</v>
      </c>
      <c r="R361" s="11" t="s">
        <v>143</v>
      </c>
      <c r="S361" s="877">
        <v>149020000</v>
      </c>
      <c r="T361" s="10">
        <v>2</v>
      </c>
      <c r="U361" s="11" t="s">
        <v>143</v>
      </c>
      <c r="V361" s="877">
        <v>151615000</v>
      </c>
      <c r="W361" s="230"/>
      <c r="X361" s="11"/>
      <c r="Y361" s="889"/>
      <c r="Z361" s="10"/>
      <c r="AA361" s="11"/>
      <c r="AB361" s="877"/>
      <c r="AC361" s="10"/>
      <c r="AD361" s="11"/>
      <c r="AE361" s="877"/>
      <c r="AF361" s="235">
        <f>Q361+T361+W361+Z361+AC361</f>
        <v>5</v>
      </c>
      <c r="AG361" s="11" t="s">
        <v>143</v>
      </c>
      <c r="AH361" s="901">
        <f>S361+V361+Y361+AB361+AE361</f>
        <v>300635000</v>
      </c>
      <c r="AI361" s="26"/>
      <c r="AJ361" s="29"/>
      <c r="AK361" s="30"/>
    </row>
    <row r="362" spans="1:37" ht="25.5">
      <c r="A362" s="17"/>
      <c r="B362" s="18"/>
      <c r="C362" s="17"/>
      <c r="D362" s="19"/>
      <c r="E362" s="18"/>
      <c r="F362" s="18"/>
      <c r="G362" s="918"/>
      <c r="H362" s="906"/>
      <c r="I362" s="909"/>
      <c r="J362" s="911"/>
      <c r="K362" s="913"/>
      <c r="L362" s="916"/>
      <c r="M362" s="33"/>
      <c r="N362" s="904"/>
      <c r="O362" s="10"/>
      <c r="P362" s="11" t="s">
        <v>6</v>
      </c>
      <c r="Q362" s="10">
        <v>3</v>
      </c>
      <c r="R362" s="11" t="s">
        <v>6</v>
      </c>
      <c r="S362" s="878"/>
      <c r="T362" s="10">
        <v>2</v>
      </c>
      <c r="U362" s="11" t="s">
        <v>6</v>
      </c>
      <c r="V362" s="878"/>
      <c r="W362" s="230"/>
      <c r="X362" s="11"/>
      <c r="Y362" s="890"/>
      <c r="Z362" s="10"/>
      <c r="AA362" s="11"/>
      <c r="AB362" s="878"/>
      <c r="AC362" s="10"/>
      <c r="AD362" s="11"/>
      <c r="AE362" s="878"/>
      <c r="AF362" s="235">
        <f aca="true" t="shared" si="15" ref="AF362:AF369">Q362+T362+W362+Z362+AC362</f>
        <v>5</v>
      </c>
      <c r="AG362" s="11" t="s">
        <v>6</v>
      </c>
      <c r="AH362" s="880"/>
      <c r="AI362" s="26"/>
      <c r="AJ362" s="29"/>
      <c r="AK362" s="30"/>
    </row>
    <row r="363" spans="1:37" ht="25.5">
      <c r="A363" s="17"/>
      <c r="B363" s="18"/>
      <c r="C363" s="17"/>
      <c r="D363" s="19"/>
      <c r="E363" s="18"/>
      <c r="F363" s="18"/>
      <c r="G363" s="918"/>
      <c r="H363" s="906"/>
      <c r="I363" s="909"/>
      <c r="J363" s="911"/>
      <c r="K363" s="913"/>
      <c r="L363" s="916"/>
      <c r="M363" s="33"/>
      <c r="N363" s="31" t="s">
        <v>336</v>
      </c>
      <c r="O363" s="10"/>
      <c r="P363" s="11" t="s">
        <v>337</v>
      </c>
      <c r="Q363" s="10">
        <v>4</v>
      </c>
      <c r="R363" s="11" t="s">
        <v>337</v>
      </c>
      <c r="S363" s="878"/>
      <c r="T363" s="10">
        <v>4</v>
      </c>
      <c r="U363" s="11" t="s">
        <v>337</v>
      </c>
      <c r="V363" s="878"/>
      <c r="W363" s="230"/>
      <c r="X363" s="11"/>
      <c r="Y363" s="890"/>
      <c r="Z363" s="10"/>
      <c r="AA363" s="11"/>
      <c r="AB363" s="878"/>
      <c r="AC363" s="10"/>
      <c r="AD363" s="11"/>
      <c r="AE363" s="878"/>
      <c r="AF363" s="235">
        <f t="shared" si="15"/>
        <v>8</v>
      </c>
      <c r="AG363" s="11" t="s">
        <v>337</v>
      </c>
      <c r="AH363" s="880"/>
      <c r="AI363" s="26"/>
      <c r="AJ363" s="29"/>
      <c r="AK363" s="30"/>
    </row>
    <row r="364" spans="1:37" ht="31.5" customHeight="1">
      <c r="A364" s="17"/>
      <c r="B364" s="18"/>
      <c r="C364" s="17"/>
      <c r="D364" s="19"/>
      <c r="E364" s="18"/>
      <c r="F364" s="18"/>
      <c r="G364" s="918"/>
      <c r="H364" s="906"/>
      <c r="I364" s="909"/>
      <c r="J364" s="911"/>
      <c r="K364" s="913"/>
      <c r="L364" s="916"/>
      <c r="M364" s="33"/>
      <c r="N364" s="903" t="s">
        <v>335</v>
      </c>
      <c r="O364" s="10"/>
      <c r="P364" s="11" t="s">
        <v>33</v>
      </c>
      <c r="Q364" s="10">
        <v>1</v>
      </c>
      <c r="R364" s="11" t="s">
        <v>33</v>
      </c>
      <c r="S364" s="878"/>
      <c r="T364" s="10">
        <v>1</v>
      </c>
      <c r="U364" s="11" t="s">
        <v>33</v>
      </c>
      <c r="V364" s="878"/>
      <c r="W364" s="230"/>
      <c r="X364" s="11"/>
      <c r="Y364" s="890"/>
      <c r="Z364" s="10"/>
      <c r="AA364" s="11"/>
      <c r="AB364" s="878"/>
      <c r="AC364" s="10"/>
      <c r="AD364" s="11"/>
      <c r="AE364" s="878"/>
      <c r="AF364" s="235">
        <f t="shared" si="15"/>
        <v>2</v>
      </c>
      <c r="AG364" s="11" t="s">
        <v>33</v>
      </c>
      <c r="AH364" s="880"/>
      <c r="AI364" s="26"/>
      <c r="AJ364" s="29"/>
      <c r="AK364" s="30"/>
    </row>
    <row r="365" spans="1:37" ht="12.75">
      <c r="A365" s="17"/>
      <c r="B365" s="18"/>
      <c r="C365" s="17"/>
      <c r="D365" s="19"/>
      <c r="E365" s="18"/>
      <c r="F365" s="18"/>
      <c r="G365" s="918"/>
      <c r="H365" s="907"/>
      <c r="I365" s="910"/>
      <c r="J365" s="911"/>
      <c r="K365" s="914"/>
      <c r="L365" s="917"/>
      <c r="M365" s="118"/>
      <c r="N365" s="904"/>
      <c r="O365" s="10"/>
      <c r="P365" s="11" t="s">
        <v>134</v>
      </c>
      <c r="Q365" s="10">
        <v>10</v>
      </c>
      <c r="R365" s="11" t="s">
        <v>134</v>
      </c>
      <c r="S365" s="899"/>
      <c r="T365" s="10">
        <v>10</v>
      </c>
      <c r="U365" s="11" t="s">
        <v>134</v>
      </c>
      <c r="V365" s="899"/>
      <c r="W365" s="230"/>
      <c r="X365" s="11"/>
      <c r="Y365" s="900"/>
      <c r="Z365" s="10"/>
      <c r="AA365" s="11"/>
      <c r="AB365" s="899"/>
      <c r="AC365" s="10"/>
      <c r="AD365" s="11"/>
      <c r="AE365" s="899"/>
      <c r="AF365" s="235">
        <f t="shared" si="15"/>
        <v>20</v>
      </c>
      <c r="AG365" s="11" t="s">
        <v>134</v>
      </c>
      <c r="AH365" s="902"/>
      <c r="AI365" s="26"/>
      <c r="AJ365" s="29"/>
      <c r="AK365" s="30"/>
    </row>
    <row r="366" spans="1:37" s="52" customFormat="1" ht="75" customHeight="1">
      <c r="A366" s="419"/>
      <c r="B366" s="420"/>
      <c r="C366" s="419"/>
      <c r="D366" s="421"/>
      <c r="E366" s="420"/>
      <c r="F366" s="420"/>
      <c r="G366" s="422"/>
      <c r="H366" s="383"/>
      <c r="I366" s="383"/>
      <c r="J366" s="423" t="s">
        <v>43</v>
      </c>
      <c r="K366" s="424" t="s">
        <v>40</v>
      </c>
      <c r="L366" s="383" t="s">
        <v>513</v>
      </c>
      <c r="M366" s="425"/>
      <c r="N366" s="426" t="s">
        <v>514</v>
      </c>
      <c r="O366" s="313"/>
      <c r="P366" s="427"/>
      <c r="Q366" s="313">
        <v>1</v>
      </c>
      <c r="R366" s="276" t="s">
        <v>4</v>
      </c>
      <c r="S366" s="428">
        <v>111081000</v>
      </c>
      <c r="T366" s="313"/>
      <c r="U366" s="427"/>
      <c r="V366" s="429"/>
      <c r="W366" s="313"/>
      <c r="X366" s="427"/>
      <c r="Y366" s="429"/>
      <c r="Z366" s="313"/>
      <c r="AA366" s="427"/>
      <c r="AB366" s="429"/>
      <c r="AC366" s="313"/>
      <c r="AD366" s="427"/>
      <c r="AE366" s="430"/>
      <c r="AF366" s="235">
        <f t="shared" si="15"/>
        <v>1</v>
      </c>
      <c r="AG366" s="427" t="s">
        <v>4</v>
      </c>
      <c r="AH366" s="431">
        <f>S366+V366+Y366+AB366+AE366</f>
        <v>111081000</v>
      </c>
      <c r="AI366" s="432"/>
      <c r="AJ366" s="433"/>
      <c r="AK366" s="426"/>
    </row>
    <row r="367" spans="1:37" s="52" customFormat="1" ht="75" customHeight="1">
      <c r="A367" s="419"/>
      <c r="B367" s="434"/>
      <c r="C367" s="434"/>
      <c r="D367" s="434"/>
      <c r="E367" s="434"/>
      <c r="F367" s="434"/>
      <c r="G367" s="435"/>
      <c r="H367" s="436"/>
      <c r="I367" s="436"/>
      <c r="J367" s="437" t="s">
        <v>43</v>
      </c>
      <c r="K367" s="438" t="s">
        <v>21</v>
      </c>
      <c r="L367" s="436" t="s">
        <v>515</v>
      </c>
      <c r="M367" s="436"/>
      <c r="N367" s="436" t="s">
        <v>516</v>
      </c>
      <c r="O367" s="439"/>
      <c r="P367" s="427"/>
      <c r="Q367" s="230">
        <v>1</v>
      </c>
      <c r="R367" s="231" t="s">
        <v>4</v>
      </c>
      <c r="S367" s="428">
        <v>110544000</v>
      </c>
      <c r="T367" s="313"/>
      <c r="U367" s="427"/>
      <c r="V367" s="429"/>
      <c r="W367" s="313"/>
      <c r="X367" s="427"/>
      <c r="Y367" s="429"/>
      <c r="Z367" s="313"/>
      <c r="AA367" s="427"/>
      <c r="AB367" s="429"/>
      <c r="AC367" s="313"/>
      <c r="AD367" s="427"/>
      <c r="AE367" s="430"/>
      <c r="AF367" s="235">
        <f t="shared" si="15"/>
        <v>1</v>
      </c>
      <c r="AG367" s="427" t="s">
        <v>4</v>
      </c>
      <c r="AH367" s="440">
        <f>S367+V367+Y367+AB367+AE367</f>
        <v>110544000</v>
      </c>
      <c r="AI367" s="432"/>
      <c r="AJ367" s="433"/>
      <c r="AK367" s="426"/>
    </row>
    <row r="368" spans="1:37" ht="12.75">
      <c r="A368" s="441"/>
      <c r="B368" s="127"/>
      <c r="C368" s="127"/>
      <c r="D368" s="127"/>
      <c r="E368" s="127"/>
      <c r="F368" s="127"/>
      <c r="G368" s="894"/>
      <c r="H368" s="894"/>
      <c r="I368" s="894"/>
      <c r="J368" s="894" t="s">
        <v>43</v>
      </c>
      <c r="K368" s="894" t="s">
        <v>39</v>
      </c>
      <c r="L368" s="894" t="s">
        <v>501</v>
      </c>
      <c r="M368" s="442" t="s">
        <v>3</v>
      </c>
      <c r="N368" s="894" t="s">
        <v>617</v>
      </c>
      <c r="O368" s="136">
        <v>1</v>
      </c>
      <c r="P368" s="83" t="s">
        <v>4</v>
      </c>
      <c r="Q368" s="330"/>
      <c r="R368" s="61"/>
      <c r="S368" s="443"/>
      <c r="T368" s="330">
        <v>2</v>
      </c>
      <c r="U368" s="444" t="s">
        <v>4</v>
      </c>
      <c r="V368" s="886">
        <v>531016000</v>
      </c>
      <c r="W368" s="313"/>
      <c r="X368" s="11"/>
      <c r="Y368" s="895"/>
      <c r="Z368" s="330"/>
      <c r="AA368" s="444"/>
      <c r="AB368" s="886"/>
      <c r="AC368" s="330"/>
      <c r="AD368" s="444"/>
      <c r="AE368" s="886"/>
      <c r="AF368" s="235">
        <f t="shared" si="15"/>
        <v>2</v>
      </c>
      <c r="AG368" s="444" t="s">
        <v>4</v>
      </c>
      <c r="AH368" s="897">
        <f>S368+V368+Y368+AB368+AE368</f>
        <v>531016000</v>
      </c>
      <c r="AI368" s="445"/>
      <c r="AJ368" s="366"/>
      <c r="AK368" s="353"/>
    </row>
    <row r="369" spans="1:37" ht="15.75" customHeight="1">
      <c r="A369" s="441"/>
      <c r="B369" s="127"/>
      <c r="C369" s="127"/>
      <c r="D369" s="127"/>
      <c r="E369" s="127"/>
      <c r="F369" s="127"/>
      <c r="G369" s="894"/>
      <c r="H369" s="894"/>
      <c r="I369" s="894"/>
      <c r="J369" s="894"/>
      <c r="K369" s="894"/>
      <c r="L369" s="894"/>
      <c r="M369" s="446"/>
      <c r="N369" s="894"/>
      <c r="O369" s="134">
        <v>1</v>
      </c>
      <c r="P369" s="74" t="s">
        <v>502</v>
      </c>
      <c r="Q369" s="73"/>
      <c r="R369" s="72"/>
      <c r="S369" s="75"/>
      <c r="T369" s="73">
        <v>20</v>
      </c>
      <c r="U369" s="447" t="s">
        <v>36</v>
      </c>
      <c r="V369" s="888"/>
      <c r="W369" s="345"/>
      <c r="X369" s="11"/>
      <c r="Y369" s="896"/>
      <c r="Z369" s="73"/>
      <c r="AA369" s="448"/>
      <c r="AB369" s="888"/>
      <c r="AC369" s="73"/>
      <c r="AD369" s="448"/>
      <c r="AE369" s="888"/>
      <c r="AF369" s="235">
        <f t="shared" si="15"/>
        <v>20</v>
      </c>
      <c r="AG369" s="449" t="s">
        <v>502</v>
      </c>
      <c r="AH369" s="898"/>
      <c r="AI369" s="45"/>
      <c r="AJ369" s="29"/>
      <c r="AK369" s="35"/>
    </row>
    <row r="370" spans="1:37" ht="24" customHeight="1">
      <c r="A370" s="441"/>
      <c r="B370" s="127"/>
      <c r="C370" s="127"/>
      <c r="D370" s="127"/>
      <c r="E370" s="127"/>
      <c r="F370" s="127"/>
      <c r="G370" s="894"/>
      <c r="H370" s="894"/>
      <c r="I370" s="894"/>
      <c r="J370" s="894"/>
      <c r="K370" s="894"/>
      <c r="L370" s="894"/>
      <c r="M370" s="442"/>
      <c r="N370" s="894"/>
      <c r="O370" s="136"/>
      <c r="P370" s="450"/>
      <c r="Q370" s="451"/>
      <c r="R370" s="175"/>
      <c r="S370" s="452"/>
      <c r="T370" s="451"/>
      <c r="U370" s="453"/>
      <c r="V370" s="454"/>
      <c r="W370" s="455"/>
      <c r="X370" s="11"/>
      <c r="Y370" s="456"/>
      <c r="Z370" s="451"/>
      <c r="AA370" s="453"/>
      <c r="AB370" s="454"/>
      <c r="AC370" s="451"/>
      <c r="AD370" s="453"/>
      <c r="AE370" s="454"/>
      <c r="AF370" s="457"/>
      <c r="AG370" s="453"/>
      <c r="AH370" s="458"/>
      <c r="AI370" s="459"/>
      <c r="AJ370" s="460"/>
      <c r="AK370" s="461"/>
    </row>
    <row r="371" spans="1:37" ht="69.75" customHeight="1">
      <c r="A371" s="441"/>
      <c r="B371" s="127"/>
      <c r="C371" s="127"/>
      <c r="D371" s="127"/>
      <c r="E371" s="127"/>
      <c r="F371" s="127"/>
      <c r="G371" s="881"/>
      <c r="H371" s="881"/>
      <c r="I371" s="881"/>
      <c r="J371" s="881" t="s">
        <v>43</v>
      </c>
      <c r="K371" s="881" t="s">
        <v>22</v>
      </c>
      <c r="L371" s="881" t="s">
        <v>504</v>
      </c>
      <c r="M371" s="442" t="s">
        <v>3</v>
      </c>
      <c r="N371" s="462" t="s">
        <v>505</v>
      </c>
      <c r="O371" s="136"/>
      <c r="P371" s="449" t="s">
        <v>507</v>
      </c>
      <c r="Q371" s="10"/>
      <c r="R371" s="11"/>
      <c r="S371" s="463"/>
      <c r="T371" s="10">
        <v>6</v>
      </c>
      <c r="U371" s="449" t="s">
        <v>507</v>
      </c>
      <c r="V371" s="891">
        <v>590905000</v>
      </c>
      <c r="W371" s="230"/>
      <c r="X371" s="11"/>
      <c r="Y371" s="892"/>
      <c r="Z371" s="10"/>
      <c r="AA371" s="449"/>
      <c r="AB371" s="891"/>
      <c r="AC371" s="10"/>
      <c r="AD371" s="449"/>
      <c r="AE371" s="891"/>
      <c r="AF371" s="235">
        <f>Q371+T371+W371+Z371+AC371</f>
        <v>6</v>
      </c>
      <c r="AG371" s="449" t="s">
        <v>507</v>
      </c>
      <c r="AH371" s="893">
        <f>S371+V371+Y371+AB371+AE371</f>
        <v>590905000</v>
      </c>
      <c r="AI371" s="45"/>
      <c r="AJ371" s="29"/>
      <c r="AK371" s="35"/>
    </row>
    <row r="372" spans="1:37" ht="36" customHeight="1">
      <c r="A372" s="71"/>
      <c r="B372" s="127"/>
      <c r="C372" s="127"/>
      <c r="D372" s="127"/>
      <c r="E372" s="127"/>
      <c r="F372" s="127"/>
      <c r="G372" s="881"/>
      <c r="H372" s="881"/>
      <c r="I372" s="881"/>
      <c r="J372" s="881"/>
      <c r="K372" s="881"/>
      <c r="L372" s="881"/>
      <c r="M372" s="132" t="s">
        <v>3</v>
      </c>
      <c r="N372" s="133" t="s">
        <v>506</v>
      </c>
      <c r="O372" s="134"/>
      <c r="P372" s="449" t="s">
        <v>4</v>
      </c>
      <c r="Q372" s="73"/>
      <c r="R372" s="72"/>
      <c r="S372" s="75"/>
      <c r="T372" s="10">
        <v>1</v>
      </c>
      <c r="U372" s="448" t="s">
        <v>4</v>
      </c>
      <c r="V372" s="891"/>
      <c r="W372" s="230"/>
      <c r="X372" s="11"/>
      <c r="Y372" s="892"/>
      <c r="Z372" s="73"/>
      <c r="AA372" s="448"/>
      <c r="AB372" s="891"/>
      <c r="AC372" s="73"/>
      <c r="AD372" s="448"/>
      <c r="AE372" s="891"/>
      <c r="AF372" s="235">
        <f>Q372+T372+W372+Z372+AC372</f>
        <v>1</v>
      </c>
      <c r="AG372" s="449" t="s">
        <v>4</v>
      </c>
      <c r="AH372" s="893"/>
      <c r="AI372" s="464"/>
      <c r="AJ372" s="79"/>
      <c r="AK372" s="80"/>
    </row>
    <row r="373" spans="1:37" s="81" customFormat="1" ht="25.5">
      <c r="A373" s="71"/>
      <c r="B373" s="127"/>
      <c r="C373" s="127"/>
      <c r="D373" s="127"/>
      <c r="E373" s="127"/>
      <c r="F373" s="127"/>
      <c r="G373" s="128"/>
      <c r="H373" s="129"/>
      <c r="I373" s="128"/>
      <c r="J373" s="128"/>
      <c r="K373" s="130"/>
      <c r="L373" s="131" t="s">
        <v>642</v>
      </c>
      <c r="M373" s="132"/>
      <c r="N373" s="133" t="s">
        <v>646</v>
      </c>
      <c r="O373" s="134"/>
      <c r="P373" s="74"/>
      <c r="Q373" s="73"/>
      <c r="R373" s="72"/>
      <c r="S373" s="75"/>
      <c r="T373" s="73"/>
      <c r="U373" s="74"/>
      <c r="V373" s="76"/>
      <c r="W373" s="230">
        <v>2</v>
      </c>
      <c r="X373" s="11" t="s">
        <v>143</v>
      </c>
      <c r="Y373" s="384">
        <v>117109000</v>
      </c>
      <c r="Z373" s="73"/>
      <c r="AA373" s="74"/>
      <c r="AB373" s="76"/>
      <c r="AC373" s="73"/>
      <c r="AD373" s="74"/>
      <c r="AE373" s="76"/>
      <c r="AF373" s="235"/>
      <c r="AG373" s="44"/>
      <c r="AH373" s="77"/>
      <c r="AI373" s="78"/>
      <c r="AJ373" s="79"/>
      <c r="AK373" s="80"/>
    </row>
    <row r="374" spans="1:37" ht="39">
      <c r="A374" s="137"/>
      <c r="B374" s="127"/>
      <c r="C374" s="127"/>
      <c r="D374" s="127"/>
      <c r="E374" s="127"/>
      <c r="F374" s="127"/>
      <c r="G374" s="128"/>
      <c r="H374" s="129"/>
      <c r="I374" s="128"/>
      <c r="J374" s="128"/>
      <c r="K374" s="130"/>
      <c r="L374" s="131" t="s">
        <v>643</v>
      </c>
      <c r="M374" s="132"/>
      <c r="N374" s="133" t="s">
        <v>647</v>
      </c>
      <c r="O374" s="134"/>
      <c r="P374" s="74"/>
      <c r="Q374" s="73"/>
      <c r="R374" s="72"/>
      <c r="S374" s="75"/>
      <c r="T374" s="73"/>
      <c r="U374" s="74"/>
      <c r="V374" s="76"/>
      <c r="W374" s="230">
        <v>1</v>
      </c>
      <c r="X374" s="11" t="s">
        <v>4</v>
      </c>
      <c r="Y374" s="384">
        <v>470237000</v>
      </c>
      <c r="Z374" s="73"/>
      <c r="AA374" s="74"/>
      <c r="AB374" s="76"/>
      <c r="AC374" s="73"/>
      <c r="AD374" s="74"/>
      <c r="AE374" s="76"/>
      <c r="AF374" s="235"/>
      <c r="AG374" s="44"/>
      <c r="AH374" s="77"/>
      <c r="AI374" s="78"/>
      <c r="AJ374" s="79"/>
      <c r="AK374" s="80"/>
    </row>
    <row r="375" spans="1:37" ht="39">
      <c r="A375" s="137"/>
      <c r="B375" s="127"/>
      <c r="C375" s="127"/>
      <c r="D375" s="127"/>
      <c r="E375" s="127"/>
      <c r="F375" s="127"/>
      <c r="G375" s="128"/>
      <c r="H375" s="129"/>
      <c r="I375" s="128"/>
      <c r="J375" s="128"/>
      <c r="K375" s="130"/>
      <c r="L375" s="131" t="s">
        <v>644</v>
      </c>
      <c r="M375" s="132"/>
      <c r="N375" s="133" t="s">
        <v>648</v>
      </c>
      <c r="O375" s="134"/>
      <c r="P375" s="56"/>
      <c r="Q375" s="54"/>
      <c r="R375" s="55"/>
      <c r="S375" s="82"/>
      <c r="T375" s="54"/>
      <c r="U375" s="56"/>
      <c r="V375" s="60"/>
      <c r="W375" s="230">
        <v>1</v>
      </c>
      <c r="X375" s="11" t="s">
        <v>4</v>
      </c>
      <c r="Y375" s="384">
        <v>241290000</v>
      </c>
      <c r="Z375" s="54"/>
      <c r="AA375" s="56"/>
      <c r="AB375" s="60"/>
      <c r="AC375" s="54"/>
      <c r="AD375" s="56"/>
      <c r="AE375" s="60"/>
      <c r="AF375" s="465"/>
      <c r="AG375" s="83"/>
      <c r="AH375" s="84"/>
      <c r="AI375" s="85"/>
      <c r="AJ375" s="58"/>
      <c r="AK375" s="59"/>
    </row>
    <row r="376" spans="1:37" ht="39">
      <c r="A376" s="137"/>
      <c r="B376" s="127"/>
      <c r="C376" s="127"/>
      <c r="D376" s="127"/>
      <c r="E376" s="127"/>
      <c r="F376" s="127"/>
      <c r="G376" s="128"/>
      <c r="H376" s="129"/>
      <c r="I376" s="128"/>
      <c r="J376" s="128"/>
      <c r="K376" s="130"/>
      <c r="L376" s="131" t="s">
        <v>645</v>
      </c>
      <c r="M376" s="132"/>
      <c r="N376" s="133" t="s">
        <v>648</v>
      </c>
      <c r="O376" s="134"/>
      <c r="P376" s="56"/>
      <c r="Q376" s="54"/>
      <c r="R376" s="55"/>
      <c r="S376" s="82"/>
      <c r="T376" s="54"/>
      <c r="U376" s="56"/>
      <c r="V376" s="60"/>
      <c r="W376" s="230">
        <v>1</v>
      </c>
      <c r="X376" s="11" t="s">
        <v>4</v>
      </c>
      <c r="Y376" s="384">
        <v>241261000</v>
      </c>
      <c r="Z376" s="54"/>
      <c r="AA376" s="56"/>
      <c r="AB376" s="60"/>
      <c r="AC376" s="54"/>
      <c r="AD376" s="56"/>
      <c r="AE376" s="60"/>
      <c r="AF376" s="465"/>
      <c r="AG376" s="83"/>
      <c r="AH376" s="84"/>
      <c r="AI376" s="85"/>
      <c r="AJ376" s="58"/>
      <c r="AK376" s="59"/>
    </row>
    <row r="377" spans="1:37" ht="64.5">
      <c r="A377" s="137"/>
      <c r="B377" s="127"/>
      <c r="C377" s="127"/>
      <c r="D377" s="127"/>
      <c r="E377" s="127"/>
      <c r="F377" s="127"/>
      <c r="G377" s="128"/>
      <c r="H377" s="129"/>
      <c r="I377" s="128"/>
      <c r="J377" s="128"/>
      <c r="K377" s="130"/>
      <c r="L377" s="135" t="s">
        <v>653</v>
      </c>
      <c r="M377" s="132"/>
      <c r="N377" s="135" t="s">
        <v>654</v>
      </c>
      <c r="O377" s="134"/>
      <c r="P377" s="56"/>
      <c r="Q377" s="54"/>
      <c r="R377" s="55"/>
      <c r="S377" s="82"/>
      <c r="T377" s="54"/>
      <c r="U377" s="56"/>
      <c r="V377" s="60"/>
      <c r="W377" s="313">
        <v>1</v>
      </c>
      <c r="X377" s="61" t="s">
        <v>792</v>
      </c>
      <c r="Y377" s="384">
        <v>403913000</v>
      </c>
      <c r="Z377" s="54"/>
      <c r="AA377" s="56"/>
      <c r="AB377" s="60"/>
      <c r="AC377" s="54"/>
      <c r="AD377" s="56"/>
      <c r="AE377" s="60"/>
      <c r="AF377" s="465"/>
      <c r="AG377" s="83"/>
      <c r="AH377" s="84"/>
      <c r="AI377" s="85"/>
      <c r="AJ377" s="58"/>
      <c r="AK377" s="59"/>
    </row>
    <row r="378" spans="1:37" ht="105" customHeight="1">
      <c r="A378" s="137"/>
      <c r="B378" s="127"/>
      <c r="C378" s="127"/>
      <c r="D378" s="127"/>
      <c r="E378" s="127"/>
      <c r="F378" s="127"/>
      <c r="G378" s="882"/>
      <c r="H378" s="882"/>
      <c r="I378" s="882"/>
      <c r="J378" s="882"/>
      <c r="K378" s="882"/>
      <c r="L378" s="881" t="s">
        <v>674</v>
      </c>
      <c r="M378" s="132"/>
      <c r="N378" s="882" t="s">
        <v>786</v>
      </c>
      <c r="O378" s="136">
        <v>24623</v>
      </c>
      <c r="P378" s="11" t="s">
        <v>142</v>
      </c>
      <c r="Q378" s="54"/>
      <c r="R378" s="55"/>
      <c r="S378" s="883"/>
      <c r="T378" s="54"/>
      <c r="U378" s="56"/>
      <c r="V378" s="886"/>
      <c r="W378" s="230">
        <v>15000</v>
      </c>
      <c r="X378" s="11" t="s">
        <v>142</v>
      </c>
      <c r="Y378" s="889">
        <v>1957021000</v>
      </c>
      <c r="Z378" s="10"/>
      <c r="AA378" s="11"/>
      <c r="AB378" s="877"/>
      <c r="AC378" s="10"/>
      <c r="AD378" s="11"/>
      <c r="AE378" s="877"/>
      <c r="AF378" s="230">
        <v>15000</v>
      </c>
      <c r="AG378" s="11" t="s">
        <v>142</v>
      </c>
      <c r="AH378" s="879">
        <f>S378+V378+Y378+AB378+AE378</f>
        <v>1957021000</v>
      </c>
      <c r="AI378" s="57"/>
      <c r="AJ378" s="58"/>
      <c r="AK378" s="59"/>
    </row>
    <row r="379" spans="1:37" ht="78">
      <c r="A379" s="137"/>
      <c r="B379" s="127"/>
      <c r="C379" s="127"/>
      <c r="D379" s="127"/>
      <c r="E379" s="127"/>
      <c r="F379" s="127"/>
      <c r="G379" s="882"/>
      <c r="H379" s="882"/>
      <c r="I379" s="882"/>
      <c r="J379" s="882"/>
      <c r="K379" s="882"/>
      <c r="L379" s="881"/>
      <c r="M379" s="132"/>
      <c r="N379" s="882"/>
      <c r="O379" s="136"/>
      <c r="P379" s="11" t="s">
        <v>143</v>
      </c>
      <c r="Q379" s="54"/>
      <c r="R379" s="55"/>
      <c r="S379" s="884"/>
      <c r="T379" s="54"/>
      <c r="U379" s="56"/>
      <c r="V379" s="887"/>
      <c r="W379" s="230">
        <v>80</v>
      </c>
      <c r="X379" s="11" t="s">
        <v>787</v>
      </c>
      <c r="Y379" s="890"/>
      <c r="Z379" s="10"/>
      <c r="AA379" s="11"/>
      <c r="AB379" s="878"/>
      <c r="AC379" s="10"/>
      <c r="AD379" s="11"/>
      <c r="AE379" s="878"/>
      <c r="AF379" s="230">
        <v>80</v>
      </c>
      <c r="AG379" s="11" t="s">
        <v>787</v>
      </c>
      <c r="AH379" s="880"/>
      <c r="AI379" s="57"/>
      <c r="AJ379" s="58"/>
      <c r="AK379" s="59"/>
    </row>
    <row r="380" spans="1:37" ht="25.5">
      <c r="A380" s="137"/>
      <c r="B380" s="127"/>
      <c r="C380" s="127"/>
      <c r="D380" s="127"/>
      <c r="E380" s="127"/>
      <c r="F380" s="127"/>
      <c r="G380" s="882"/>
      <c r="H380" s="882"/>
      <c r="I380" s="882"/>
      <c r="J380" s="882"/>
      <c r="K380" s="882"/>
      <c r="L380" s="881"/>
      <c r="M380" s="132"/>
      <c r="N380" s="882"/>
      <c r="O380" s="136"/>
      <c r="P380" s="11" t="s">
        <v>6</v>
      </c>
      <c r="Q380" s="54"/>
      <c r="R380" s="55"/>
      <c r="S380" s="885"/>
      <c r="T380" s="54"/>
      <c r="U380" s="56"/>
      <c r="V380" s="888"/>
      <c r="W380" s="230">
        <v>39</v>
      </c>
      <c r="X380" s="11" t="s">
        <v>6</v>
      </c>
      <c r="Y380" s="890"/>
      <c r="Z380" s="10"/>
      <c r="AA380" s="11"/>
      <c r="AB380" s="878"/>
      <c r="AC380" s="10"/>
      <c r="AD380" s="11"/>
      <c r="AE380" s="878"/>
      <c r="AF380" s="230">
        <v>39</v>
      </c>
      <c r="AG380" s="11" t="s">
        <v>6</v>
      </c>
      <c r="AH380" s="880"/>
      <c r="AI380" s="57"/>
      <c r="AJ380" s="58"/>
      <c r="AK380" s="59"/>
    </row>
    <row r="381" spans="1:37" ht="36" customHeight="1">
      <c r="A381" s="137"/>
      <c r="B381" s="127"/>
      <c r="C381" s="127"/>
      <c r="D381" s="127"/>
      <c r="E381" s="127"/>
      <c r="F381" s="127"/>
      <c r="G381" s="128"/>
      <c r="H381" s="129"/>
      <c r="I381" s="128"/>
      <c r="J381" s="128"/>
      <c r="K381" s="130"/>
      <c r="L381" s="131"/>
      <c r="M381" s="132"/>
      <c r="N381" s="466"/>
      <c r="O381" s="134"/>
      <c r="P381" s="467"/>
      <c r="Q381" s="468"/>
      <c r="R381" s="469"/>
      <c r="S381" s="470"/>
      <c r="T381" s="468"/>
      <c r="U381" s="467"/>
      <c r="V381" s="471"/>
      <c r="W381" s="472"/>
      <c r="X381" s="473"/>
      <c r="Y381" s="474"/>
      <c r="Z381" s="468"/>
      <c r="AA381" s="467"/>
      <c r="AB381" s="471"/>
      <c r="AC381" s="468"/>
      <c r="AD381" s="467"/>
      <c r="AE381" s="471"/>
      <c r="AF381" s="475"/>
      <c r="AG381" s="476"/>
      <c r="AH381" s="477"/>
      <c r="AI381" s="478"/>
      <c r="AJ381" s="479"/>
      <c r="AK381" s="480"/>
    </row>
    <row r="382" spans="7:37" ht="22.5" customHeight="1">
      <c r="G382" s="481"/>
      <c r="H382" s="482"/>
      <c r="I382" s="481"/>
      <c r="J382" s="481"/>
      <c r="K382" s="483"/>
      <c r="L382" s="304"/>
      <c r="M382" s="484"/>
      <c r="N382" s="485"/>
      <c r="O382" s="486"/>
      <c r="P382" s="487"/>
      <c r="Q382" s="486"/>
      <c r="R382" s="485"/>
      <c r="S382" s="486"/>
      <c r="T382" s="486"/>
      <c r="U382" s="487"/>
      <c r="V382" s="7"/>
      <c r="W382" s="488"/>
      <c r="X382" s="487"/>
      <c r="Y382" s="489"/>
      <c r="Z382" s="486"/>
      <c r="AA382" s="487"/>
      <c r="AB382" s="7"/>
      <c r="AC382" s="486"/>
      <c r="AD382" s="487"/>
      <c r="AE382" s="7"/>
      <c r="AF382" s="490"/>
      <c r="AG382" s="450"/>
      <c r="AH382" s="491"/>
      <c r="AI382" s="492"/>
      <c r="AJ382" s="493"/>
      <c r="AK382" s="492"/>
    </row>
    <row r="383" spans="7:37" ht="22.5" customHeight="1">
      <c r="G383" s="481"/>
      <c r="H383" s="482"/>
      <c r="I383" s="481"/>
      <c r="J383" s="481"/>
      <c r="K383" s="483"/>
      <c r="L383" s="304"/>
      <c r="M383" s="494"/>
      <c r="N383" s="485"/>
      <c r="O383" s="486"/>
      <c r="P383" s="487"/>
      <c r="Q383" s="486"/>
      <c r="R383" s="485"/>
      <c r="S383" s="486"/>
      <c r="T383" s="486"/>
      <c r="U383" s="487"/>
      <c r="V383" s="7"/>
      <c r="W383" s="488"/>
      <c r="X383" s="487"/>
      <c r="Y383" s="489"/>
      <c r="Z383" s="486"/>
      <c r="AA383" s="487"/>
      <c r="AB383" s="7"/>
      <c r="AC383" s="486"/>
      <c r="AD383" s="487"/>
      <c r="AE383" s="7"/>
      <c r="AF383" s="490"/>
      <c r="AG383" s="487"/>
      <c r="AH383" s="491"/>
      <c r="AI383" s="492"/>
      <c r="AJ383" s="493"/>
      <c r="AK383" s="492"/>
    </row>
    <row r="384" ht="22.5" customHeight="1">
      <c r="G384" s="495"/>
    </row>
    <row r="385" spans="11:36" ht="22.5" customHeight="1"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52"/>
      <c r="X385" s="23"/>
      <c r="Y385" s="52"/>
      <c r="Z385" s="23"/>
      <c r="AA385" s="23"/>
      <c r="AB385" s="23"/>
      <c r="AC385" s="23"/>
      <c r="AD385" s="23"/>
      <c r="AE385" s="23"/>
      <c r="AF385" s="52"/>
      <c r="AG385" s="23"/>
      <c r="AJ385" s="23"/>
    </row>
    <row r="386" spans="11:36" ht="15.75" customHeight="1"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52"/>
      <c r="X386" s="23"/>
      <c r="Y386" s="52"/>
      <c r="Z386" s="23"/>
      <c r="AA386" s="23"/>
      <c r="AB386" s="23"/>
      <c r="AC386" s="23"/>
      <c r="AD386" s="23"/>
      <c r="AE386" s="23"/>
      <c r="AF386" s="52"/>
      <c r="AG386" s="23"/>
      <c r="AJ386" s="23"/>
    </row>
    <row r="387" spans="11:36" ht="15.75" customHeight="1"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52"/>
      <c r="X387" s="23"/>
      <c r="Y387" s="52"/>
      <c r="Z387" s="23"/>
      <c r="AA387" s="23"/>
      <c r="AB387" s="23"/>
      <c r="AC387" s="23"/>
      <c r="AD387" s="23"/>
      <c r="AE387" s="23"/>
      <c r="AF387" s="52"/>
      <c r="AG387" s="23"/>
      <c r="AJ387" s="23"/>
    </row>
    <row r="388" spans="11:36" ht="15.75" customHeight="1"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52"/>
      <c r="X388" s="23"/>
      <c r="Y388" s="52"/>
      <c r="Z388" s="23"/>
      <c r="AA388" s="23"/>
      <c r="AB388" s="23"/>
      <c r="AC388" s="23"/>
      <c r="AD388" s="23"/>
      <c r="AE388" s="23"/>
      <c r="AF388" s="52"/>
      <c r="AG388" s="23"/>
      <c r="AJ388" s="23"/>
    </row>
    <row r="389" spans="11:36" ht="15.75" customHeight="1"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52"/>
      <c r="X389" s="23"/>
      <c r="Y389" s="52"/>
      <c r="Z389" s="23"/>
      <c r="AA389" s="23"/>
      <c r="AB389" s="23"/>
      <c r="AC389" s="23"/>
      <c r="AD389" s="23"/>
      <c r="AE389" s="23"/>
      <c r="AF389" s="52"/>
      <c r="AG389" s="23"/>
      <c r="AJ389" s="23"/>
    </row>
    <row r="390" spans="11:36" ht="15.75" customHeight="1"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52"/>
      <c r="X390" s="23"/>
      <c r="Y390" s="52"/>
      <c r="Z390" s="23"/>
      <c r="AA390" s="23"/>
      <c r="AB390" s="23"/>
      <c r="AC390" s="23"/>
      <c r="AD390" s="23"/>
      <c r="AE390" s="23"/>
      <c r="AF390" s="52"/>
      <c r="AG390" s="23"/>
      <c r="AJ390" s="23"/>
    </row>
    <row r="391" spans="11:36" ht="12.75"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52"/>
      <c r="X391" s="23"/>
      <c r="Y391" s="52"/>
      <c r="Z391" s="23"/>
      <c r="AA391" s="23"/>
      <c r="AB391" s="23"/>
      <c r="AC391" s="23"/>
      <c r="AD391" s="23"/>
      <c r="AE391" s="23"/>
      <c r="AF391" s="52"/>
      <c r="AG391" s="23"/>
      <c r="AJ391" s="23"/>
    </row>
    <row r="392" spans="11:36" ht="12.75"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52"/>
      <c r="X392" s="23"/>
      <c r="Y392" s="52"/>
      <c r="Z392" s="23"/>
      <c r="AA392" s="23"/>
      <c r="AB392" s="23"/>
      <c r="AC392" s="23"/>
      <c r="AD392" s="23"/>
      <c r="AE392" s="23"/>
      <c r="AF392" s="52"/>
      <c r="AG392" s="23"/>
      <c r="AJ392" s="23"/>
    </row>
    <row r="399" ht="12.75">
      <c r="Q399" s="496" t="s">
        <v>915</v>
      </c>
    </row>
  </sheetData>
  <sheetProtection/>
  <mergeCells count="711">
    <mergeCell ref="A2:AK2"/>
    <mergeCell ref="A3:AK3"/>
    <mergeCell ref="A5:B7"/>
    <mergeCell ref="C5:D7"/>
    <mergeCell ref="E5:F7"/>
    <mergeCell ref="G5:K7"/>
    <mergeCell ref="L5:L7"/>
    <mergeCell ref="N5:N7"/>
    <mergeCell ref="O5:P7"/>
    <mergeCell ref="Q5:AE5"/>
    <mergeCell ref="AF5:AH6"/>
    <mergeCell ref="AI5:AI7"/>
    <mergeCell ref="AJ5:AK7"/>
    <mergeCell ref="Q6:S6"/>
    <mergeCell ref="T6:V6"/>
    <mergeCell ref="W6:Y6"/>
    <mergeCell ref="Z6:AB6"/>
    <mergeCell ref="AC6:AE6"/>
    <mergeCell ref="Q7:R7"/>
    <mergeCell ref="T7:U7"/>
    <mergeCell ref="W7:X7"/>
    <mergeCell ref="Z7:AA7"/>
    <mergeCell ref="AC7:AD7"/>
    <mergeCell ref="AF7:AG7"/>
    <mergeCell ref="A8:B8"/>
    <mergeCell ref="C8:D8"/>
    <mergeCell ref="E8:F8"/>
    <mergeCell ref="G8:K8"/>
    <mergeCell ref="O8:P8"/>
    <mergeCell ref="Q8:R8"/>
    <mergeCell ref="T8:U8"/>
    <mergeCell ref="W8:X8"/>
    <mergeCell ref="Z8:AA8"/>
    <mergeCell ref="AC8:AD8"/>
    <mergeCell ref="AF8:AG8"/>
    <mergeCell ref="AJ8:AK8"/>
    <mergeCell ref="G16:G18"/>
    <mergeCell ref="H16:H19"/>
    <mergeCell ref="I16:I19"/>
    <mergeCell ref="J16:J19"/>
    <mergeCell ref="K16:K19"/>
    <mergeCell ref="L16:L19"/>
    <mergeCell ref="N16:N19"/>
    <mergeCell ref="S16:S19"/>
    <mergeCell ref="V16:V19"/>
    <mergeCell ref="Y16:Y19"/>
    <mergeCell ref="AB16:AB19"/>
    <mergeCell ref="AE16:AE19"/>
    <mergeCell ref="AH16:AH19"/>
    <mergeCell ref="G20:G22"/>
    <mergeCell ref="H20:H22"/>
    <mergeCell ref="I20:I22"/>
    <mergeCell ref="J20:J22"/>
    <mergeCell ref="K20:K22"/>
    <mergeCell ref="L20:L22"/>
    <mergeCell ref="N20:N22"/>
    <mergeCell ref="S20:S22"/>
    <mergeCell ref="V20:V22"/>
    <mergeCell ref="Y20:Y22"/>
    <mergeCell ref="AB20:AB22"/>
    <mergeCell ref="AE20:AE22"/>
    <mergeCell ref="AH20:AH22"/>
    <mergeCell ref="G23:G24"/>
    <mergeCell ref="H23:H26"/>
    <mergeCell ref="I23:I26"/>
    <mergeCell ref="J23:J26"/>
    <mergeCell ref="K23:K26"/>
    <mergeCell ref="L23:L26"/>
    <mergeCell ref="N23:N26"/>
    <mergeCell ref="S23:S26"/>
    <mergeCell ref="V23:V26"/>
    <mergeCell ref="Y23:Y26"/>
    <mergeCell ref="AB23:AB26"/>
    <mergeCell ref="AE23:AE26"/>
    <mergeCell ref="AH23:AH26"/>
    <mergeCell ref="G28:G31"/>
    <mergeCell ref="H28:H31"/>
    <mergeCell ref="I28:I31"/>
    <mergeCell ref="J28:J31"/>
    <mergeCell ref="K28:K31"/>
    <mergeCell ref="L28:L31"/>
    <mergeCell ref="N28:N31"/>
    <mergeCell ref="S28:S31"/>
    <mergeCell ref="V28:V31"/>
    <mergeCell ref="Y28:Y31"/>
    <mergeCell ref="AB28:AB30"/>
    <mergeCell ref="AE28:AE30"/>
    <mergeCell ref="AH28:AH31"/>
    <mergeCell ref="G33:G34"/>
    <mergeCell ref="H33:H34"/>
    <mergeCell ref="I33:I34"/>
    <mergeCell ref="J33:J34"/>
    <mergeCell ref="K33:K34"/>
    <mergeCell ref="L33:L34"/>
    <mergeCell ref="N33:N34"/>
    <mergeCell ref="Y33:Y34"/>
    <mergeCell ref="AH33:AH34"/>
    <mergeCell ref="G35:G38"/>
    <mergeCell ref="H35:H38"/>
    <mergeCell ref="I35:I38"/>
    <mergeCell ref="J35:J38"/>
    <mergeCell ref="K35:K38"/>
    <mergeCell ref="L35:L38"/>
    <mergeCell ref="N35:N38"/>
    <mergeCell ref="S35:S38"/>
    <mergeCell ref="V35:V38"/>
    <mergeCell ref="Y35:Y37"/>
    <mergeCell ref="AB35:AB36"/>
    <mergeCell ref="AE35:AE36"/>
    <mergeCell ref="AH35:AH38"/>
    <mergeCell ref="G39:G42"/>
    <mergeCell ref="H39:H42"/>
    <mergeCell ref="I39:I42"/>
    <mergeCell ref="J39:J42"/>
    <mergeCell ref="K39:K42"/>
    <mergeCell ref="L39:L42"/>
    <mergeCell ref="N39:N42"/>
    <mergeCell ref="S39:S42"/>
    <mergeCell ref="V39:V42"/>
    <mergeCell ref="Y39:Y42"/>
    <mergeCell ref="AB39:AB42"/>
    <mergeCell ref="AE39:AE42"/>
    <mergeCell ref="AH39:AH42"/>
    <mergeCell ref="G43:G44"/>
    <mergeCell ref="H43:H44"/>
    <mergeCell ref="I43:I44"/>
    <mergeCell ref="J43:J44"/>
    <mergeCell ref="K43:K44"/>
    <mergeCell ref="L43:L44"/>
    <mergeCell ref="N43:N44"/>
    <mergeCell ref="S43:S44"/>
    <mergeCell ref="V43:V44"/>
    <mergeCell ref="Y43:Y44"/>
    <mergeCell ref="AB43:AB44"/>
    <mergeCell ref="AE43:AE44"/>
    <mergeCell ref="AH43:AH44"/>
    <mergeCell ref="G45:G46"/>
    <mergeCell ref="H45:H46"/>
    <mergeCell ref="I45:I46"/>
    <mergeCell ref="J45:J46"/>
    <mergeCell ref="K45:K47"/>
    <mergeCell ref="L45:L47"/>
    <mergeCell ref="N45:N47"/>
    <mergeCell ref="S45:S47"/>
    <mergeCell ref="V45:V47"/>
    <mergeCell ref="Y45:Y47"/>
    <mergeCell ref="AB45:AB47"/>
    <mergeCell ref="AE45:AE47"/>
    <mergeCell ref="AH45:AH47"/>
    <mergeCell ref="G51:G52"/>
    <mergeCell ref="H51:H52"/>
    <mergeCell ref="I51:I52"/>
    <mergeCell ref="J51:J52"/>
    <mergeCell ref="K51:K52"/>
    <mergeCell ref="L51:L52"/>
    <mergeCell ref="N51:N52"/>
    <mergeCell ref="S51:S52"/>
    <mergeCell ref="V51:V52"/>
    <mergeCell ref="Y51:Y52"/>
    <mergeCell ref="AB51:AB52"/>
    <mergeCell ref="AE51:AE52"/>
    <mergeCell ref="AH51:AH52"/>
    <mergeCell ref="G59:G61"/>
    <mergeCell ref="H59:H61"/>
    <mergeCell ref="I59:I61"/>
    <mergeCell ref="J59:J61"/>
    <mergeCell ref="K59:K61"/>
    <mergeCell ref="L59:L61"/>
    <mergeCell ref="N59:N61"/>
    <mergeCell ref="S59:S61"/>
    <mergeCell ref="V59:V61"/>
    <mergeCell ref="Y59:Y61"/>
    <mergeCell ref="AB59:AB61"/>
    <mergeCell ref="AE59:AE61"/>
    <mergeCell ref="AH59:AH61"/>
    <mergeCell ref="G62:G69"/>
    <mergeCell ref="H62:H69"/>
    <mergeCell ref="I62:I69"/>
    <mergeCell ref="J62:J69"/>
    <mergeCell ref="K62:K69"/>
    <mergeCell ref="L62:L69"/>
    <mergeCell ref="N62:N69"/>
    <mergeCell ref="S62:S69"/>
    <mergeCell ref="V62:V69"/>
    <mergeCell ref="Y62:Y69"/>
    <mergeCell ref="AB62:AB68"/>
    <mergeCell ref="AE62:AE68"/>
    <mergeCell ref="AH62:AH69"/>
    <mergeCell ref="G70:G75"/>
    <mergeCell ref="H70:H75"/>
    <mergeCell ref="I70:I75"/>
    <mergeCell ref="J70:J75"/>
    <mergeCell ref="K70:K75"/>
    <mergeCell ref="L70:L75"/>
    <mergeCell ref="N70:N74"/>
    <mergeCell ref="S70:S75"/>
    <mergeCell ref="V70:V75"/>
    <mergeCell ref="Y70:Y75"/>
    <mergeCell ref="AB70:AB74"/>
    <mergeCell ref="AE70:AE74"/>
    <mergeCell ref="AH70:AH75"/>
    <mergeCell ref="G76:G80"/>
    <mergeCell ref="H76:H95"/>
    <mergeCell ref="I76:I95"/>
    <mergeCell ref="J76:J95"/>
    <mergeCell ref="K76:K95"/>
    <mergeCell ref="L76:L95"/>
    <mergeCell ref="N76:N95"/>
    <mergeCell ref="S76:S95"/>
    <mergeCell ref="V76:V95"/>
    <mergeCell ref="Y76:Y95"/>
    <mergeCell ref="AB76:AB95"/>
    <mergeCell ref="AE76:AE95"/>
    <mergeCell ref="AH76:AH95"/>
    <mergeCell ref="G98:G100"/>
    <mergeCell ref="H98:H100"/>
    <mergeCell ref="I98:I100"/>
    <mergeCell ref="J98:J100"/>
    <mergeCell ref="K98:K100"/>
    <mergeCell ref="L98:L100"/>
    <mergeCell ref="N98:N100"/>
    <mergeCell ref="S98:S100"/>
    <mergeCell ref="V98:V100"/>
    <mergeCell ref="Y98:Y100"/>
    <mergeCell ref="AB98:AB100"/>
    <mergeCell ref="AE98:AE100"/>
    <mergeCell ref="AH98:AH100"/>
    <mergeCell ref="G101:G102"/>
    <mergeCell ref="H101:H102"/>
    <mergeCell ref="I101:I102"/>
    <mergeCell ref="J101:J102"/>
    <mergeCell ref="K101:K102"/>
    <mergeCell ref="L101:L102"/>
    <mergeCell ref="N101:N102"/>
    <mergeCell ref="S101:S102"/>
    <mergeCell ref="V101:V102"/>
    <mergeCell ref="Y101:Y102"/>
    <mergeCell ref="AB101:AB102"/>
    <mergeCell ref="AE101:AE102"/>
    <mergeCell ref="AH101:AH102"/>
    <mergeCell ref="G103:G104"/>
    <mergeCell ref="H103:H104"/>
    <mergeCell ref="I103:I104"/>
    <mergeCell ref="J103:J104"/>
    <mergeCell ref="K103:K104"/>
    <mergeCell ref="L103:L104"/>
    <mergeCell ref="N103:N104"/>
    <mergeCell ref="S103:S104"/>
    <mergeCell ref="V103:V104"/>
    <mergeCell ref="Y103:Y104"/>
    <mergeCell ref="AB103:AB104"/>
    <mergeCell ref="AE103:AE104"/>
    <mergeCell ref="AH103:AH104"/>
    <mergeCell ref="G105:G109"/>
    <mergeCell ref="H105:H109"/>
    <mergeCell ref="I105:I109"/>
    <mergeCell ref="J105:J109"/>
    <mergeCell ref="K105:K109"/>
    <mergeCell ref="L105:L109"/>
    <mergeCell ref="N105:N109"/>
    <mergeCell ref="S105:S109"/>
    <mergeCell ref="V105:V109"/>
    <mergeCell ref="Y105:Y109"/>
    <mergeCell ref="AB105:AB107"/>
    <mergeCell ref="AE105:AE107"/>
    <mergeCell ref="AH105:AH109"/>
    <mergeCell ref="G110:G114"/>
    <mergeCell ref="H110:H114"/>
    <mergeCell ref="I110:I114"/>
    <mergeCell ref="J110:J114"/>
    <mergeCell ref="K110:K114"/>
    <mergeCell ref="L110:L114"/>
    <mergeCell ref="N110:N114"/>
    <mergeCell ref="S110:S114"/>
    <mergeCell ref="V110:V114"/>
    <mergeCell ref="Y110:Y114"/>
    <mergeCell ref="AB110:AB112"/>
    <mergeCell ref="AE110:AE112"/>
    <mergeCell ref="AH110:AH114"/>
    <mergeCell ref="M112:M114"/>
    <mergeCell ref="G166:G167"/>
    <mergeCell ref="H166:H167"/>
    <mergeCell ref="I166:I167"/>
    <mergeCell ref="J166:J167"/>
    <mergeCell ref="K166:K167"/>
    <mergeCell ref="L166:L167"/>
    <mergeCell ref="N166:N167"/>
    <mergeCell ref="Y166:Y167"/>
    <mergeCell ref="AH166:AH167"/>
    <mergeCell ref="G175:G179"/>
    <mergeCell ref="H175:H179"/>
    <mergeCell ref="I175:I179"/>
    <mergeCell ref="J175:J179"/>
    <mergeCell ref="K175:K179"/>
    <mergeCell ref="L175:L179"/>
    <mergeCell ref="M175:M179"/>
    <mergeCell ref="N175:N179"/>
    <mergeCell ref="S175:S179"/>
    <mergeCell ref="V175:V179"/>
    <mergeCell ref="Y175:Y179"/>
    <mergeCell ref="AB175:AB179"/>
    <mergeCell ref="AE175:AE177"/>
    <mergeCell ref="AH175:AH179"/>
    <mergeCell ref="H180:H182"/>
    <mergeCell ref="I180:I182"/>
    <mergeCell ref="J180:J182"/>
    <mergeCell ref="K180:K182"/>
    <mergeCell ref="L180:L182"/>
    <mergeCell ref="N180:N182"/>
    <mergeCell ref="S180:S183"/>
    <mergeCell ref="V180:V183"/>
    <mergeCell ref="Y180:Y183"/>
    <mergeCell ref="AB180:AB183"/>
    <mergeCell ref="AE180:AE183"/>
    <mergeCell ref="AH180:AH183"/>
    <mergeCell ref="H191:H192"/>
    <mergeCell ref="I191:I192"/>
    <mergeCell ref="J191:J192"/>
    <mergeCell ref="K191:K192"/>
    <mergeCell ref="L191:L192"/>
    <mergeCell ref="N191:N192"/>
    <mergeCell ref="S191:S192"/>
    <mergeCell ref="V191:V192"/>
    <mergeCell ref="Y191:Y192"/>
    <mergeCell ref="AB191:AB192"/>
    <mergeCell ref="AE191:AE192"/>
    <mergeCell ref="AH191:AH192"/>
    <mergeCell ref="H200:H201"/>
    <mergeCell ref="I200:I201"/>
    <mergeCell ref="J200:J201"/>
    <mergeCell ref="K200:K201"/>
    <mergeCell ref="L200:L201"/>
    <mergeCell ref="N200:N201"/>
    <mergeCell ref="S200:S201"/>
    <mergeCell ref="V200:V201"/>
    <mergeCell ref="Y200:Y201"/>
    <mergeCell ref="AB200:AB201"/>
    <mergeCell ref="AE200:AE201"/>
    <mergeCell ref="AH200:AH201"/>
    <mergeCell ref="G202:G203"/>
    <mergeCell ref="H202:H203"/>
    <mergeCell ref="I202:I203"/>
    <mergeCell ref="J202:J203"/>
    <mergeCell ref="K202:K203"/>
    <mergeCell ref="L202:L203"/>
    <mergeCell ref="N202:N203"/>
    <mergeCell ref="S202:S203"/>
    <mergeCell ref="V202:V203"/>
    <mergeCell ref="Y202:Y203"/>
    <mergeCell ref="AB202:AB203"/>
    <mergeCell ref="AE202:AE203"/>
    <mergeCell ref="AH202:AH203"/>
    <mergeCell ref="G204:G205"/>
    <mergeCell ref="H204:H205"/>
    <mergeCell ref="I204:I205"/>
    <mergeCell ref="J204:J205"/>
    <mergeCell ref="K204:K205"/>
    <mergeCell ref="L204:L205"/>
    <mergeCell ref="N204:N205"/>
    <mergeCell ref="S204:S205"/>
    <mergeCell ref="V204:V205"/>
    <mergeCell ref="Y204:Y205"/>
    <mergeCell ref="AB204:AB205"/>
    <mergeCell ref="AE204:AE205"/>
    <mergeCell ref="AH204:AH205"/>
    <mergeCell ref="G206:G210"/>
    <mergeCell ref="H206:H210"/>
    <mergeCell ref="I206:I210"/>
    <mergeCell ref="J206:J210"/>
    <mergeCell ref="K206:K210"/>
    <mergeCell ref="L206:L210"/>
    <mergeCell ref="N206:N210"/>
    <mergeCell ref="S206:S210"/>
    <mergeCell ref="V206:V210"/>
    <mergeCell ref="Y206:Y210"/>
    <mergeCell ref="AB206:AB210"/>
    <mergeCell ref="AE206:AE210"/>
    <mergeCell ref="AH206:AH210"/>
    <mergeCell ref="G212:G213"/>
    <mergeCell ref="H212:H213"/>
    <mergeCell ref="I212:I213"/>
    <mergeCell ref="J212:J213"/>
    <mergeCell ref="K212:K213"/>
    <mergeCell ref="L212:L213"/>
    <mergeCell ref="N212:N213"/>
    <mergeCell ref="S212:S213"/>
    <mergeCell ref="V212:V213"/>
    <mergeCell ref="Y212:Y213"/>
    <mergeCell ref="AB212:AB213"/>
    <mergeCell ref="AE212:AE213"/>
    <mergeCell ref="AH212:AH213"/>
    <mergeCell ref="G214:G215"/>
    <mergeCell ref="H214:H215"/>
    <mergeCell ref="I214:I215"/>
    <mergeCell ref="J214:J215"/>
    <mergeCell ref="K214:K215"/>
    <mergeCell ref="G216:G217"/>
    <mergeCell ref="H216:H218"/>
    <mergeCell ref="I216:I218"/>
    <mergeCell ref="J216:J218"/>
    <mergeCell ref="K216:K218"/>
    <mergeCell ref="L216:L218"/>
    <mergeCell ref="AB216:AB218"/>
    <mergeCell ref="AE216:AE218"/>
    <mergeCell ref="L214:L215"/>
    <mergeCell ref="N214:N215"/>
    <mergeCell ref="Y214:Y215"/>
    <mergeCell ref="AH216:AH218"/>
    <mergeCell ref="AH214:AH215"/>
    <mergeCell ref="S216:S218"/>
    <mergeCell ref="V216:V218"/>
    <mergeCell ref="Y216:Y218"/>
    <mergeCell ref="H220:H222"/>
    <mergeCell ref="I220:I222"/>
    <mergeCell ref="J220:J222"/>
    <mergeCell ref="K220:K222"/>
    <mergeCell ref="L220:L222"/>
    <mergeCell ref="N220:N222"/>
    <mergeCell ref="S220:S222"/>
    <mergeCell ref="AH220:AH222"/>
    <mergeCell ref="N216:N218"/>
    <mergeCell ref="G231:G232"/>
    <mergeCell ref="H231:H236"/>
    <mergeCell ref="I231:I236"/>
    <mergeCell ref="J231:J236"/>
    <mergeCell ref="K231:K236"/>
    <mergeCell ref="L231:L236"/>
    <mergeCell ref="N231:N232"/>
    <mergeCell ref="S231:S236"/>
    <mergeCell ref="V231:V236"/>
    <mergeCell ref="Y231:Y236"/>
    <mergeCell ref="AB231:AB236"/>
    <mergeCell ref="AE231:AE236"/>
    <mergeCell ref="AH231:AH236"/>
    <mergeCell ref="N233:N234"/>
    <mergeCell ref="H238:H239"/>
    <mergeCell ref="I238:I239"/>
    <mergeCell ref="J238:J239"/>
    <mergeCell ref="K238:K239"/>
    <mergeCell ref="L238:L240"/>
    <mergeCell ref="N238:N240"/>
    <mergeCell ref="S238:S240"/>
    <mergeCell ref="V238:V240"/>
    <mergeCell ref="Y238:Y240"/>
    <mergeCell ref="AB238:AB239"/>
    <mergeCell ref="AE238:AE239"/>
    <mergeCell ref="AH238:AH240"/>
    <mergeCell ref="H241:H243"/>
    <mergeCell ref="I241:I243"/>
    <mergeCell ref="J241:J243"/>
    <mergeCell ref="K241:K243"/>
    <mergeCell ref="L241:L243"/>
    <mergeCell ref="N241:N243"/>
    <mergeCell ref="S241:S243"/>
    <mergeCell ref="AH241:AH243"/>
    <mergeCell ref="H244:H245"/>
    <mergeCell ref="I244:I245"/>
    <mergeCell ref="J244:J245"/>
    <mergeCell ref="K244:K245"/>
    <mergeCell ref="L244:L245"/>
    <mergeCell ref="N244:N245"/>
    <mergeCell ref="S244:S245"/>
    <mergeCell ref="V244:V245"/>
    <mergeCell ref="H246:H247"/>
    <mergeCell ref="I246:I247"/>
    <mergeCell ref="J246:J247"/>
    <mergeCell ref="K246:K247"/>
    <mergeCell ref="L246:L247"/>
    <mergeCell ref="N246:N247"/>
    <mergeCell ref="AB246:AB247"/>
    <mergeCell ref="AE246:AE247"/>
    <mergeCell ref="AH246:AH247"/>
    <mergeCell ref="Y244:Y245"/>
    <mergeCell ref="AB244:AB245"/>
    <mergeCell ref="AE244:AE245"/>
    <mergeCell ref="AH244:AH245"/>
    <mergeCell ref="L251:L260"/>
    <mergeCell ref="N251:N252"/>
    <mergeCell ref="S251:S258"/>
    <mergeCell ref="V251:V260"/>
    <mergeCell ref="Y251:Y260"/>
    <mergeCell ref="S246:S247"/>
    <mergeCell ref="V246:V247"/>
    <mergeCell ref="Y246:Y247"/>
    <mergeCell ref="AB251:AB260"/>
    <mergeCell ref="AE251:AE260"/>
    <mergeCell ref="AH251:AH260"/>
    <mergeCell ref="N253:N254"/>
    <mergeCell ref="N257:N259"/>
    <mergeCell ref="K261:K262"/>
    <mergeCell ref="L261:L262"/>
    <mergeCell ref="N261:N262"/>
    <mergeCell ref="AH261:AH262"/>
    <mergeCell ref="K251:K258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AF273:AF274"/>
    <mergeCell ref="AG273:AG274"/>
    <mergeCell ref="G275:G276"/>
    <mergeCell ref="H275:H276"/>
    <mergeCell ref="I275:I276"/>
    <mergeCell ref="J275:J276"/>
    <mergeCell ref="K275:K276"/>
    <mergeCell ref="L275:L276"/>
    <mergeCell ref="N275:N276"/>
    <mergeCell ref="S275:S276"/>
    <mergeCell ref="V275:V276"/>
    <mergeCell ref="Y275:Y276"/>
    <mergeCell ref="AB275:AB276"/>
    <mergeCell ref="AE275:AE276"/>
    <mergeCell ref="AH275:AH276"/>
    <mergeCell ref="G277:G278"/>
    <mergeCell ref="H277:H278"/>
    <mergeCell ref="I277:I278"/>
    <mergeCell ref="J277:J278"/>
    <mergeCell ref="K277:K278"/>
    <mergeCell ref="L277:L278"/>
    <mergeCell ref="N277:N278"/>
    <mergeCell ref="S277:S278"/>
    <mergeCell ref="V277:V278"/>
    <mergeCell ref="X277:X278"/>
    <mergeCell ref="Y277:Y278"/>
    <mergeCell ref="AB277:AB278"/>
    <mergeCell ref="AE277:AE278"/>
    <mergeCell ref="AH277:AH278"/>
    <mergeCell ref="H279:H281"/>
    <mergeCell ref="I279:I281"/>
    <mergeCell ref="J279:J281"/>
    <mergeCell ref="K279:K281"/>
    <mergeCell ref="L279:L281"/>
    <mergeCell ref="N279:N281"/>
    <mergeCell ref="S279:S281"/>
    <mergeCell ref="V279:V281"/>
    <mergeCell ref="Y279:Y281"/>
    <mergeCell ref="AB279:AB281"/>
    <mergeCell ref="AE279:AE281"/>
    <mergeCell ref="AH279:AH281"/>
    <mergeCell ref="H282:H283"/>
    <mergeCell ref="I282:I283"/>
    <mergeCell ref="J282:J283"/>
    <mergeCell ref="K282:K283"/>
    <mergeCell ref="L282:L283"/>
    <mergeCell ref="N282:N283"/>
    <mergeCell ref="S282:S283"/>
    <mergeCell ref="V282:V283"/>
    <mergeCell ref="Y282:Y283"/>
    <mergeCell ref="AB282:AB283"/>
    <mergeCell ref="AE282:AE283"/>
    <mergeCell ref="AH282:AH283"/>
    <mergeCell ref="J286:J287"/>
    <mergeCell ref="K286:K287"/>
    <mergeCell ref="L286:L287"/>
    <mergeCell ref="N286:N287"/>
    <mergeCell ref="S286:S287"/>
    <mergeCell ref="V286:V287"/>
    <mergeCell ref="Y286:Y287"/>
    <mergeCell ref="AB286:AB287"/>
    <mergeCell ref="AE286:AE287"/>
    <mergeCell ref="AH286:AH287"/>
    <mergeCell ref="H289:H290"/>
    <mergeCell ref="I289:I290"/>
    <mergeCell ref="J289:J290"/>
    <mergeCell ref="K289:K290"/>
    <mergeCell ref="L289:L290"/>
    <mergeCell ref="N289:N290"/>
    <mergeCell ref="S289:S290"/>
    <mergeCell ref="AH289:AH290"/>
    <mergeCell ref="L300:L301"/>
    <mergeCell ref="M300:M301"/>
    <mergeCell ref="N300:N301"/>
    <mergeCell ref="Y300:Y301"/>
    <mergeCell ref="AH300:AH301"/>
    <mergeCell ref="L303:L304"/>
    <mergeCell ref="M303:M304"/>
    <mergeCell ref="N303:N304"/>
    <mergeCell ref="Y303:Y304"/>
    <mergeCell ref="AH303:AH304"/>
    <mergeCell ref="G305:G306"/>
    <mergeCell ref="H305:H306"/>
    <mergeCell ref="I305:I306"/>
    <mergeCell ref="J305:J306"/>
    <mergeCell ref="K305:K306"/>
    <mergeCell ref="L305:L306"/>
    <mergeCell ref="M305:M306"/>
    <mergeCell ref="N305:N306"/>
    <mergeCell ref="Y305:Y306"/>
    <mergeCell ref="AH305:AH306"/>
    <mergeCell ref="H328:H336"/>
    <mergeCell ref="I328:I336"/>
    <mergeCell ref="J328:J336"/>
    <mergeCell ref="K328:K336"/>
    <mergeCell ref="L328:L336"/>
    <mergeCell ref="N328:N331"/>
    <mergeCell ref="S328:S336"/>
    <mergeCell ref="V328:V336"/>
    <mergeCell ref="Y328:Y336"/>
    <mergeCell ref="AB328:AB336"/>
    <mergeCell ref="AE328:AE336"/>
    <mergeCell ref="AH328:AH336"/>
    <mergeCell ref="N332:N333"/>
    <mergeCell ref="N335:N336"/>
    <mergeCell ref="G338:G340"/>
    <mergeCell ref="H338:H345"/>
    <mergeCell ref="I338:I345"/>
    <mergeCell ref="J338:J345"/>
    <mergeCell ref="K338:K345"/>
    <mergeCell ref="L338:L345"/>
    <mergeCell ref="N338:N340"/>
    <mergeCell ref="S338:S345"/>
    <mergeCell ref="V338:V345"/>
    <mergeCell ref="Y338:Y345"/>
    <mergeCell ref="AB338:AB345"/>
    <mergeCell ref="AE338:AE345"/>
    <mergeCell ref="AH338:AH345"/>
    <mergeCell ref="N341:N342"/>
    <mergeCell ref="N344:N345"/>
    <mergeCell ref="G346:G349"/>
    <mergeCell ref="H346:H349"/>
    <mergeCell ref="I346:I349"/>
    <mergeCell ref="J346:J349"/>
    <mergeCell ref="K346:K349"/>
    <mergeCell ref="L346:L349"/>
    <mergeCell ref="N346:N349"/>
    <mergeCell ref="S346:S349"/>
    <mergeCell ref="V346:V349"/>
    <mergeCell ref="Y346:Y349"/>
    <mergeCell ref="AB346:AB349"/>
    <mergeCell ref="AE346:AE349"/>
    <mergeCell ref="AH346:AH349"/>
    <mergeCell ref="G350:G355"/>
    <mergeCell ref="H350:H355"/>
    <mergeCell ref="I350:I355"/>
    <mergeCell ref="J350:J355"/>
    <mergeCell ref="K350:K355"/>
    <mergeCell ref="L350:L355"/>
    <mergeCell ref="N350:N355"/>
    <mergeCell ref="S350:S355"/>
    <mergeCell ref="V350:V355"/>
    <mergeCell ref="Y350:Y355"/>
    <mergeCell ref="AB350:AB354"/>
    <mergeCell ref="AE350:AE354"/>
    <mergeCell ref="AH350:AH355"/>
    <mergeCell ref="G356:G365"/>
    <mergeCell ref="H356:H360"/>
    <mergeCell ref="I356:I360"/>
    <mergeCell ref="J356:J360"/>
    <mergeCell ref="K356:K360"/>
    <mergeCell ref="L356:L360"/>
    <mergeCell ref="S356:S360"/>
    <mergeCell ref="V356:V360"/>
    <mergeCell ref="Y356:Y360"/>
    <mergeCell ref="AB356:AB360"/>
    <mergeCell ref="AE356:AE360"/>
    <mergeCell ref="AH356:AH360"/>
    <mergeCell ref="H361:H365"/>
    <mergeCell ref="I361:I365"/>
    <mergeCell ref="J361:J365"/>
    <mergeCell ref="K361:K365"/>
    <mergeCell ref="L361:L365"/>
    <mergeCell ref="N361:N362"/>
    <mergeCell ref="S361:S365"/>
    <mergeCell ref="V361:V365"/>
    <mergeCell ref="Y361:Y365"/>
    <mergeCell ref="AB361:AB365"/>
    <mergeCell ref="AE361:AE365"/>
    <mergeCell ref="AH361:AH365"/>
    <mergeCell ref="N364:N365"/>
    <mergeCell ref="G368:G370"/>
    <mergeCell ref="H368:H370"/>
    <mergeCell ref="I368:I370"/>
    <mergeCell ref="J368:J370"/>
    <mergeCell ref="K368:K370"/>
    <mergeCell ref="L368:L370"/>
    <mergeCell ref="N368:N370"/>
    <mergeCell ref="V368:V369"/>
    <mergeCell ref="Y368:Y369"/>
    <mergeCell ref="AB368:AB369"/>
    <mergeCell ref="AE368:AE369"/>
    <mergeCell ref="AH368:AH369"/>
    <mergeCell ref="G371:G372"/>
    <mergeCell ref="H371:H372"/>
    <mergeCell ref="I371:I372"/>
    <mergeCell ref="J371:J372"/>
    <mergeCell ref="K371:K372"/>
    <mergeCell ref="L371:L372"/>
    <mergeCell ref="V371:V372"/>
    <mergeCell ref="Y371:Y372"/>
    <mergeCell ref="AB371:AB372"/>
    <mergeCell ref="AE371:AE372"/>
    <mergeCell ref="AH371:AH372"/>
    <mergeCell ref="G378:G380"/>
    <mergeCell ref="H378:H380"/>
    <mergeCell ref="I378:I380"/>
    <mergeCell ref="J378:J380"/>
    <mergeCell ref="K378:K380"/>
    <mergeCell ref="AE378:AE380"/>
    <mergeCell ref="AH378:AH380"/>
    <mergeCell ref="L378:L380"/>
    <mergeCell ref="N378:N380"/>
    <mergeCell ref="S378:S380"/>
    <mergeCell ref="V378:V380"/>
    <mergeCell ref="Y378:Y380"/>
    <mergeCell ref="AB378:AB380"/>
  </mergeCells>
  <printOptions/>
  <pageMargins left="1.3779527559055118" right="0" top="0.984251968503937" bottom="0.2755905511811024" header="0.7086614173228347" footer="0.3937007874015748"/>
  <pageSetup firstPageNumber="7" useFirstPageNumber="1" horizontalDpi="600" verticalDpi="600" orientation="landscape" paperSize="5" scale="45" r:id="rId1"/>
  <headerFooter>
    <oddHeader>&amp;C&amp;14V-&amp;P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301"/>
  <sheetViews>
    <sheetView zoomScale="90" zoomScaleNormal="90" zoomScaleSheetLayoutView="70" workbookViewId="0" topLeftCell="H137">
      <selection activeCell="R140" sqref="R140"/>
    </sheetView>
  </sheetViews>
  <sheetFormatPr defaultColWidth="9.140625" defaultRowHeight="15"/>
  <cols>
    <col min="1" max="1" width="1.8515625" style="52" customWidth="1"/>
    <col min="2" max="2" width="14.8515625" style="52" customWidth="1"/>
    <col min="3" max="3" width="16.00390625" style="541" customWidth="1"/>
    <col min="4" max="4" width="3.140625" style="52" customWidth="1"/>
    <col min="5" max="5" width="13.7109375" style="52" customWidth="1"/>
    <col min="6" max="6" width="2.8515625" style="52" customWidth="1"/>
    <col min="7" max="7" width="17.57421875" style="52" customWidth="1"/>
    <col min="8" max="8" width="3.00390625" style="52" customWidth="1"/>
    <col min="9" max="9" width="3.57421875" style="52" customWidth="1"/>
    <col min="10" max="10" width="3.8515625" style="52" customWidth="1"/>
    <col min="11" max="11" width="4.57421875" style="542" customWidth="1"/>
    <col min="12" max="12" width="6.421875" style="543" customWidth="1"/>
    <col min="13" max="13" width="25.140625" style="542" customWidth="1"/>
    <col min="14" max="14" width="2.00390625" style="542" customWidth="1"/>
    <col min="15" max="15" width="24.57421875" style="542" customWidth="1"/>
    <col min="16" max="16" width="12.421875" style="497" customWidth="1"/>
    <col min="17" max="17" width="12.421875" style="542" customWidth="1"/>
    <col min="18" max="18" width="9.421875" style="497" customWidth="1"/>
    <col min="19" max="19" width="10.00390625" style="542" customWidth="1"/>
    <col min="20" max="20" width="18.140625" style="497" customWidth="1"/>
    <col min="21" max="21" width="9.57421875" style="497" customWidth="1"/>
    <col min="22" max="22" width="9.421875" style="542" customWidth="1"/>
    <col min="23" max="23" width="17.57421875" style="497" customWidth="1"/>
    <col min="24" max="24" width="9.140625" style="195" customWidth="1"/>
    <col min="25" max="25" width="9.57421875" style="542" customWidth="1"/>
    <col min="26" max="26" width="18.00390625" style="52" customWidth="1"/>
    <col min="27" max="27" width="11.140625" style="52" customWidth="1"/>
    <col min="28" max="28" width="2.140625" style="805" customWidth="1"/>
    <col min="29" max="29" width="7.00390625" style="52" customWidth="1"/>
    <col min="30" max="30" width="13.140625" style="52" bestFit="1" customWidth="1"/>
    <col min="31" max="31" width="22.8515625" style="52" customWidth="1"/>
    <col min="32" max="16384" width="9.140625" style="52" customWidth="1"/>
  </cols>
  <sheetData>
    <row r="2" spans="1:29" s="540" customFormat="1" ht="15.75" customHeight="1">
      <c r="A2" s="1144" t="s">
        <v>942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</row>
    <row r="3" spans="1:29" s="540" customFormat="1" ht="15.75" customHeight="1">
      <c r="A3" s="1145"/>
      <c r="B3" s="1145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45"/>
      <c r="X3" s="1145"/>
      <c r="Y3" s="1145"/>
      <c r="Z3" s="1145"/>
      <c r="AA3" s="1145"/>
      <c r="AB3" s="1145"/>
      <c r="AC3" s="1145"/>
    </row>
    <row r="4" spans="13:29" ht="15.75" customHeight="1">
      <c r="M4" s="544"/>
      <c r="N4" s="544"/>
      <c r="O4" s="544"/>
      <c r="P4" s="194"/>
      <c r="Q4" s="544"/>
      <c r="R4" s="194"/>
      <c r="S4" s="544"/>
      <c r="T4" s="194"/>
      <c r="U4" s="194"/>
      <c r="V4" s="544"/>
      <c r="W4" s="194"/>
      <c r="AB4" s="545"/>
      <c r="AC4" s="112"/>
    </row>
    <row r="5" spans="1:29" ht="33" customHeight="1">
      <c r="A5" s="1127" t="s">
        <v>0</v>
      </c>
      <c r="B5" s="1129"/>
      <c r="C5" s="1146" t="s">
        <v>1013</v>
      </c>
      <c r="D5" s="546"/>
      <c r="E5" s="547"/>
      <c r="F5" s="1127" t="s">
        <v>2</v>
      </c>
      <c r="G5" s="1129"/>
      <c r="H5" s="1127" t="s">
        <v>7</v>
      </c>
      <c r="I5" s="1128"/>
      <c r="J5" s="1128"/>
      <c r="K5" s="1128"/>
      <c r="L5" s="1129"/>
      <c r="M5" s="1136" t="s">
        <v>146</v>
      </c>
      <c r="N5" s="548"/>
      <c r="O5" s="1138" t="s">
        <v>147</v>
      </c>
      <c r="P5" s="1140" t="s">
        <v>1026</v>
      </c>
      <c r="Q5" s="1138"/>
      <c r="R5" s="1122" t="s">
        <v>8</v>
      </c>
      <c r="S5" s="1123"/>
      <c r="T5" s="1123"/>
      <c r="U5" s="1123"/>
      <c r="V5" s="1123"/>
      <c r="W5" s="1124"/>
      <c r="X5" s="1140" t="s">
        <v>388</v>
      </c>
      <c r="Y5" s="1142"/>
      <c r="Z5" s="1138"/>
      <c r="AA5" s="1136" t="s">
        <v>154</v>
      </c>
      <c r="AB5" s="1140" t="s">
        <v>9</v>
      </c>
      <c r="AC5" s="1138"/>
    </row>
    <row r="6" spans="1:29" ht="24.75" customHeight="1">
      <c r="A6" s="1130"/>
      <c r="B6" s="1132"/>
      <c r="C6" s="1147"/>
      <c r="D6" s="549"/>
      <c r="E6" s="550" t="s">
        <v>1</v>
      </c>
      <c r="F6" s="1130"/>
      <c r="G6" s="1132"/>
      <c r="H6" s="1130"/>
      <c r="I6" s="1131"/>
      <c r="J6" s="1131"/>
      <c r="K6" s="1131"/>
      <c r="L6" s="1132"/>
      <c r="M6" s="1094"/>
      <c r="N6" s="551"/>
      <c r="O6" s="1139"/>
      <c r="P6" s="1141"/>
      <c r="Q6" s="1139"/>
      <c r="R6" s="1011">
        <v>2017</v>
      </c>
      <c r="S6" s="1031"/>
      <c r="T6" s="1012"/>
      <c r="U6" s="1011">
        <v>2018</v>
      </c>
      <c r="V6" s="1031"/>
      <c r="W6" s="1012"/>
      <c r="X6" s="1120"/>
      <c r="Y6" s="1143"/>
      <c r="Z6" s="1121"/>
      <c r="AA6" s="1094"/>
      <c r="AB6" s="1141"/>
      <c r="AC6" s="1139"/>
    </row>
    <row r="7" spans="1:29" ht="26.25" customHeight="1">
      <c r="A7" s="1133"/>
      <c r="B7" s="1135"/>
      <c r="C7" s="1148"/>
      <c r="D7" s="552"/>
      <c r="E7" s="553"/>
      <c r="F7" s="1133"/>
      <c r="G7" s="1135"/>
      <c r="H7" s="1133"/>
      <c r="I7" s="1134"/>
      <c r="J7" s="1134"/>
      <c r="K7" s="1134"/>
      <c r="L7" s="1135"/>
      <c r="M7" s="1137"/>
      <c r="N7" s="554"/>
      <c r="O7" s="1121"/>
      <c r="P7" s="555" t="s">
        <v>1014</v>
      </c>
      <c r="Q7" s="556" t="s">
        <v>1015</v>
      </c>
      <c r="R7" s="1011" t="s">
        <v>10</v>
      </c>
      <c r="S7" s="1012"/>
      <c r="T7" s="201" t="s">
        <v>148</v>
      </c>
      <c r="U7" s="1011" t="s">
        <v>10</v>
      </c>
      <c r="V7" s="1012"/>
      <c r="W7" s="557" t="s">
        <v>148</v>
      </c>
      <c r="X7" s="1120" t="s">
        <v>10</v>
      </c>
      <c r="Y7" s="1121"/>
      <c r="Z7" s="557" t="s">
        <v>148</v>
      </c>
      <c r="AA7" s="1137"/>
      <c r="AB7" s="1120"/>
      <c r="AC7" s="1121"/>
    </row>
    <row r="8" spans="1:29" ht="15.75" customHeight="1">
      <c r="A8" s="1125">
        <v>1</v>
      </c>
      <c r="B8" s="1126"/>
      <c r="C8" s="558">
        <v>2</v>
      </c>
      <c r="D8" s="559"/>
      <c r="E8" s="560">
        <v>3</v>
      </c>
      <c r="F8" s="1125">
        <v>4</v>
      </c>
      <c r="G8" s="1126"/>
      <c r="H8" s="1005">
        <v>4</v>
      </c>
      <c r="I8" s="1119"/>
      <c r="J8" s="1119"/>
      <c r="K8" s="1119"/>
      <c r="L8" s="1006"/>
      <c r="M8" s="206">
        <v>5</v>
      </c>
      <c r="N8" s="522"/>
      <c r="O8" s="523">
        <v>6</v>
      </c>
      <c r="P8" s="1005">
        <v>7</v>
      </c>
      <c r="Q8" s="1006"/>
      <c r="R8" s="1005">
        <v>8</v>
      </c>
      <c r="S8" s="1119"/>
      <c r="T8" s="1006"/>
      <c r="U8" s="1005">
        <v>9</v>
      </c>
      <c r="V8" s="1119"/>
      <c r="W8" s="1006"/>
      <c r="X8" s="1005">
        <v>10</v>
      </c>
      <c r="Y8" s="1119"/>
      <c r="Z8" s="1006"/>
      <c r="AA8" s="206">
        <v>11</v>
      </c>
      <c r="AB8" s="1005">
        <v>12</v>
      </c>
      <c r="AC8" s="1006"/>
    </row>
    <row r="9" spans="1:29" ht="15.75" customHeight="1">
      <c r="A9" s="561"/>
      <c r="B9" s="562"/>
      <c r="C9" s="563"/>
      <c r="D9" s="562"/>
      <c r="E9" s="564"/>
      <c r="F9" s="561"/>
      <c r="G9" s="562"/>
      <c r="H9" s="565"/>
      <c r="I9" s="565"/>
      <c r="J9" s="565"/>
      <c r="K9" s="566"/>
      <c r="L9" s="567"/>
      <c r="M9" s="566"/>
      <c r="N9" s="568"/>
      <c r="O9" s="218"/>
      <c r="P9" s="217"/>
      <c r="Q9" s="569"/>
      <c r="R9" s="217"/>
      <c r="S9" s="218"/>
      <c r="T9" s="570"/>
      <c r="U9" s="217"/>
      <c r="V9" s="218"/>
      <c r="W9" s="571"/>
      <c r="X9" s="222"/>
      <c r="Y9" s="218"/>
      <c r="Z9" s="572"/>
      <c r="AA9" s="573"/>
      <c r="AB9" s="574"/>
      <c r="AC9" s="575"/>
    </row>
    <row r="10" spans="1:29" ht="40.5" customHeight="1">
      <c r="A10" s="280"/>
      <c r="B10" s="281"/>
      <c r="C10" s="160"/>
      <c r="D10" s="281"/>
      <c r="E10" s="282"/>
      <c r="F10" s="280"/>
      <c r="G10" s="281"/>
      <c r="H10" s="307">
        <v>1</v>
      </c>
      <c r="I10" s="307" t="s">
        <v>46</v>
      </c>
      <c r="J10" s="307"/>
      <c r="K10" s="113"/>
      <c r="L10" s="576"/>
      <c r="M10" s="113" t="s">
        <v>962</v>
      </c>
      <c r="N10" s="577"/>
      <c r="O10" s="231"/>
      <c r="P10" s="230"/>
      <c r="Q10" s="309"/>
      <c r="R10" s="230"/>
      <c r="S10" s="231"/>
      <c r="T10" s="249"/>
      <c r="U10" s="230"/>
      <c r="V10" s="231"/>
      <c r="W10" s="578"/>
      <c r="X10" s="235"/>
      <c r="Y10" s="231"/>
      <c r="Z10" s="579"/>
      <c r="AA10" s="292"/>
      <c r="AB10" s="286"/>
      <c r="AC10" s="287"/>
    </row>
    <row r="11" spans="1:29" ht="46.5" customHeight="1">
      <c r="A11" s="280"/>
      <c r="B11" s="281"/>
      <c r="C11" s="160"/>
      <c r="D11" s="281"/>
      <c r="E11" s="282"/>
      <c r="F11" s="280"/>
      <c r="G11" s="281"/>
      <c r="H11" s="307">
        <v>1</v>
      </c>
      <c r="I11" s="307" t="s">
        <v>46</v>
      </c>
      <c r="J11" s="307" t="s">
        <v>11</v>
      </c>
      <c r="K11" s="113"/>
      <c r="L11" s="576"/>
      <c r="M11" s="113" t="s">
        <v>963</v>
      </c>
      <c r="N11" s="577"/>
      <c r="O11" s="580"/>
      <c r="P11" s="230"/>
      <c r="Q11" s="309"/>
      <c r="R11" s="230"/>
      <c r="S11" s="231"/>
      <c r="T11" s="232">
        <f>SUM(T13+T57+T99+T109+T118+T138+T173+T181+T198+T210+T239+T256+T266+T277)</f>
        <v>51864335000</v>
      </c>
      <c r="U11" s="230"/>
      <c r="V11" s="231"/>
      <c r="W11" s="232">
        <f>SUM(W13+W57+W99+W109+W118+W138+W173+W181+W198+W210+W239+W256+W266+W277)</f>
        <v>39068450000</v>
      </c>
      <c r="X11" s="235"/>
      <c r="Y11" s="581"/>
      <c r="Z11" s="232">
        <f>SUM(Z13+Z57+Z99+Z109+Z118+Z138+Z173+Z181+Z198+Z210+Z239+Z256+Z266+Z277)</f>
        <v>89678567050</v>
      </c>
      <c r="AA11" s="292"/>
      <c r="AB11" s="286"/>
      <c r="AC11" s="287"/>
    </row>
    <row r="12" spans="1:29" ht="12" customHeight="1">
      <c r="A12" s="280"/>
      <c r="B12" s="281"/>
      <c r="C12" s="160"/>
      <c r="D12" s="281"/>
      <c r="E12" s="282"/>
      <c r="F12" s="280"/>
      <c r="G12" s="281"/>
      <c r="H12" s="289"/>
      <c r="I12" s="289"/>
      <c r="J12" s="289"/>
      <c r="K12" s="309"/>
      <c r="L12" s="582"/>
      <c r="M12" s="309"/>
      <c r="N12" s="310"/>
      <c r="O12" s="231"/>
      <c r="P12" s="230"/>
      <c r="Q12" s="309"/>
      <c r="R12" s="230"/>
      <c r="S12" s="231"/>
      <c r="T12" s="518"/>
      <c r="U12" s="230"/>
      <c r="V12" s="231"/>
      <c r="W12" s="583"/>
      <c r="X12" s="235"/>
      <c r="Y12" s="87"/>
      <c r="Z12" s="387"/>
      <c r="AA12" s="292"/>
      <c r="AB12" s="286"/>
      <c r="AC12" s="287"/>
    </row>
    <row r="13" spans="1:31" ht="37.5" customHeight="1">
      <c r="A13" s="584"/>
      <c r="B13" s="585" t="s">
        <v>522</v>
      </c>
      <c r="C13" s="586" t="s">
        <v>1016</v>
      </c>
      <c r="D13" s="1043" t="s">
        <v>1123</v>
      </c>
      <c r="E13" s="1044"/>
      <c r="F13" s="535" t="s">
        <v>3</v>
      </c>
      <c r="G13" s="585" t="s">
        <v>1124</v>
      </c>
      <c r="H13" s="307">
        <v>1</v>
      </c>
      <c r="I13" s="307" t="s">
        <v>46</v>
      </c>
      <c r="J13" s="307" t="s">
        <v>11</v>
      </c>
      <c r="K13" s="113" t="s">
        <v>11</v>
      </c>
      <c r="L13" s="576"/>
      <c r="M13" s="587" t="s">
        <v>525</v>
      </c>
      <c r="N13" s="588" t="s">
        <v>3</v>
      </c>
      <c r="O13" s="589" t="s">
        <v>1019</v>
      </c>
      <c r="P13" s="254">
        <v>45</v>
      </c>
      <c r="Q13" s="113" t="s">
        <v>502</v>
      </c>
      <c r="R13" s="254">
        <v>17</v>
      </c>
      <c r="S13" s="188" t="s">
        <v>164</v>
      </c>
      <c r="T13" s="249">
        <f>SUM(T17:T55)</f>
        <v>6174959000</v>
      </c>
      <c r="U13" s="254">
        <v>16</v>
      </c>
      <c r="V13" s="188" t="s">
        <v>164</v>
      </c>
      <c r="W13" s="249">
        <f>SUM(W17:W55)</f>
        <v>4856006000</v>
      </c>
      <c r="X13" s="254">
        <f>P13+R13+U13</f>
        <v>78</v>
      </c>
      <c r="Y13" s="188" t="s">
        <v>164</v>
      </c>
      <c r="Z13" s="249">
        <f>SUM(Z17:Z55)</f>
        <v>11030965000</v>
      </c>
      <c r="AA13" s="590" t="s">
        <v>166</v>
      </c>
      <c r="AB13" s="286"/>
      <c r="AC13" s="591" t="s">
        <v>983</v>
      </c>
      <c r="AE13" s="288" t="e">
        <f>#REF!+#REF!+#REF!+T13+W13</f>
        <v>#REF!</v>
      </c>
    </row>
    <row r="14" spans="1:31" ht="25.5" customHeight="1">
      <c r="A14" s="584"/>
      <c r="B14" s="585" t="s">
        <v>523</v>
      </c>
      <c r="C14" s="586" t="s">
        <v>1017</v>
      </c>
      <c r="D14" s="1045"/>
      <c r="E14" s="1046"/>
      <c r="F14" s="535" t="s">
        <v>3</v>
      </c>
      <c r="G14" s="585" t="s">
        <v>1125</v>
      </c>
      <c r="H14" s="307"/>
      <c r="I14" s="533"/>
      <c r="J14" s="533"/>
      <c r="K14" s="166"/>
      <c r="L14" s="592"/>
      <c r="M14" s="593" t="s">
        <v>526</v>
      </c>
      <c r="N14" s="588"/>
      <c r="O14" s="589" t="s">
        <v>1020</v>
      </c>
      <c r="P14" s="230"/>
      <c r="Q14" s="309"/>
      <c r="R14" s="254"/>
      <c r="S14" s="188"/>
      <c r="T14" s="320"/>
      <c r="U14" s="254"/>
      <c r="V14" s="188"/>
      <c r="W14" s="594"/>
      <c r="X14" s="250"/>
      <c r="Y14" s="595"/>
      <c r="Z14" s="249"/>
      <c r="AA14" s="292"/>
      <c r="AB14" s="286"/>
      <c r="AC14" s="287"/>
      <c r="AE14" s="288"/>
    </row>
    <row r="15" spans="1:29" ht="20.25" customHeight="1">
      <c r="A15" s="584"/>
      <c r="B15" s="585" t="s">
        <v>524</v>
      </c>
      <c r="C15" s="586" t="s">
        <v>1018</v>
      </c>
      <c r="D15" s="1045"/>
      <c r="E15" s="1046"/>
      <c r="F15" s="535" t="s">
        <v>3</v>
      </c>
      <c r="G15" s="585" t="s">
        <v>1126</v>
      </c>
      <c r="H15" s="307"/>
      <c r="I15" s="307"/>
      <c r="J15" s="307"/>
      <c r="K15" s="113"/>
      <c r="L15" s="576"/>
      <c r="M15" s="587"/>
      <c r="N15" s="588"/>
      <c r="O15" s="589"/>
      <c r="P15" s="230"/>
      <c r="Q15" s="309"/>
      <c r="R15" s="230"/>
      <c r="S15" s="231"/>
      <c r="T15" s="232"/>
      <c r="U15" s="230"/>
      <c r="V15" s="231"/>
      <c r="W15" s="578"/>
      <c r="X15" s="235"/>
      <c r="Y15" s="581"/>
      <c r="Z15" s="249"/>
      <c r="AA15" s="292"/>
      <c r="AB15" s="286"/>
      <c r="AC15" s="287"/>
    </row>
    <row r="16" spans="1:29" ht="20.25" customHeight="1">
      <c r="A16" s="584"/>
      <c r="B16" s="585" t="s">
        <v>169</v>
      </c>
      <c r="C16" s="586"/>
      <c r="D16" s="1047"/>
      <c r="E16" s="1048"/>
      <c r="F16" s="535"/>
      <c r="G16" s="585" t="s">
        <v>1127</v>
      </c>
      <c r="H16" s="307"/>
      <c r="I16" s="533"/>
      <c r="J16" s="533"/>
      <c r="K16" s="166"/>
      <c r="L16" s="592"/>
      <c r="M16" s="593"/>
      <c r="N16" s="535"/>
      <c r="O16" s="585"/>
      <c r="P16" s="230"/>
      <c r="Q16" s="309"/>
      <c r="R16" s="230"/>
      <c r="S16" s="231"/>
      <c r="T16" s="320"/>
      <c r="U16" s="230"/>
      <c r="V16" s="231"/>
      <c r="W16" s="320"/>
      <c r="X16" s="235"/>
      <c r="Y16" s="581"/>
      <c r="Z16" s="249"/>
      <c r="AA16" s="292"/>
      <c r="AB16" s="286"/>
      <c r="AC16" s="287"/>
    </row>
    <row r="17" spans="1:29" ht="20.25" customHeight="1">
      <c r="A17" s="584"/>
      <c r="B17" s="585"/>
      <c r="C17" s="586"/>
      <c r="D17" s="119"/>
      <c r="E17" s="585"/>
      <c r="F17" s="535"/>
      <c r="G17" s="813">
        <f>1966/2318</f>
        <v>0.8481449525452976</v>
      </c>
      <c r="H17" s="1116" t="s">
        <v>834</v>
      </c>
      <c r="I17" s="1116" t="s">
        <v>46</v>
      </c>
      <c r="J17" s="1116"/>
      <c r="K17" s="1116" t="s">
        <v>11</v>
      </c>
      <c r="L17" s="1116" t="s">
        <v>15</v>
      </c>
      <c r="M17" s="1116" t="s">
        <v>439</v>
      </c>
      <c r="N17" s="596"/>
      <c r="O17" s="426" t="s">
        <v>793</v>
      </c>
      <c r="P17" s="230">
        <v>4</v>
      </c>
      <c r="Q17" s="309" t="s">
        <v>161</v>
      </c>
      <c r="R17" s="230">
        <v>4</v>
      </c>
      <c r="S17" s="231" t="s">
        <v>161</v>
      </c>
      <c r="T17" s="895">
        <v>1005300000</v>
      </c>
      <c r="U17" s="230">
        <v>4</v>
      </c>
      <c r="V17" s="231" t="s">
        <v>161</v>
      </c>
      <c r="W17" s="895">
        <v>916800000</v>
      </c>
      <c r="X17" s="230">
        <v>4</v>
      </c>
      <c r="Y17" s="231" t="s">
        <v>161</v>
      </c>
      <c r="Z17" s="255"/>
      <c r="AA17" s="292"/>
      <c r="AB17" s="286"/>
      <c r="AC17" s="287"/>
    </row>
    <row r="18" spans="1:29" ht="43.5" customHeight="1">
      <c r="A18" s="280"/>
      <c r="B18" s="585"/>
      <c r="C18" s="309"/>
      <c r="D18" s="284"/>
      <c r="E18" s="231"/>
      <c r="F18" s="310"/>
      <c r="G18" s="231"/>
      <c r="H18" s="1117"/>
      <c r="I18" s="1117"/>
      <c r="J18" s="1117"/>
      <c r="K18" s="1117"/>
      <c r="L18" s="1117"/>
      <c r="M18" s="1117"/>
      <c r="N18" s="520"/>
      <c r="O18" s="597"/>
      <c r="P18" s="524">
        <v>7</v>
      </c>
      <c r="Q18" s="309" t="s">
        <v>80</v>
      </c>
      <c r="R18" s="230"/>
      <c r="S18" s="231"/>
      <c r="T18" s="920"/>
      <c r="U18" s="524">
        <v>7</v>
      </c>
      <c r="V18" s="231" t="s">
        <v>80</v>
      </c>
      <c r="W18" s="920"/>
      <c r="X18" s="230"/>
      <c r="Y18" s="231"/>
      <c r="Z18" s="932">
        <f>T17+W17</f>
        <v>1922100000</v>
      </c>
      <c r="AA18" s="284"/>
      <c r="AB18" s="286"/>
      <c r="AC18" s="231"/>
    </row>
    <row r="19" spans="1:29" ht="36.75" customHeight="1">
      <c r="A19" s="280"/>
      <c r="B19" s="231"/>
      <c r="C19" s="309"/>
      <c r="D19" s="284"/>
      <c r="E19" s="231"/>
      <c r="F19" s="310"/>
      <c r="G19" s="231"/>
      <c r="H19" s="1117"/>
      <c r="I19" s="1117"/>
      <c r="J19" s="1117"/>
      <c r="K19" s="1117"/>
      <c r="L19" s="1117"/>
      <c r="M19" s="1117"/>
      <c r="N19" s="297"/>
      <c r="O19" s="597"/>
      <c r="P19" s="524">
        <v>5</v>
      </c>
      <c r="Q19" s="598" t="s">
        <v>81</v>
      </c>
      <c r="R19" s="230"/>
      <c r="S19" s="231"/>
      <c r="T19" s="920"/>
      <c r="U19" s="524">
        <v>6</v>
      </c>
      <c r="V19" s="599" t="s">
        <v>81</v>
      </c>
      <c r="W19" s="920"/>
      <c r="X19" s="230"/>
      <c r="Y19" s="231"/>
      <c r="Z19" s="992"/>
      <c r="AA19" s="284"/>
      <c r="AB19" s="286"/>
      <c r="AC19" s="231"/>
    </row>
    <row r="20" spans="1:29" ht="28.5" customHeight="1">
      <c r="A20" s="280"/>
      <c r="B20" s="231"/>
      <c r="C20" s="309"/>
      <c r="D20" s="284"/>
      <c r="E20" s="231"/>
      <c r="F20" s="310"/>
      <c r="G20" s="231"/>
      <c r="H20" s="1117"/>
      <c r="I20" s="1117"/>
      <c r="J20" s="1117"/>
      <c r="K20" s="1117"/>
      <c r="L20" s="1117"/>
      <c r="M20" s="1117"/>
      <c r="N20" s="297"/>
      <c r="O20" s="597"/>
      <c r="P20" s="230">
        <v>1</v>
      </c>
      <c r="Q20" s="309" t="s">
        <v>156</v>
      </c>
      <c r="R20" s="230"/>
      <c r="S20" s="231"/>
      <c r="T20" s="920"/>
      <c r="U20" s="230">
        <v>2</v>
      </c>
      <c r="V20" s="231" t="s">
        <v>156</v>
      </c>
      <c r="W20" s="920"/>
      <c r="X20" s="230"/>
      <c r="Y20" s="231"/>
      <c r="Z20" s="992"/>
      <c r="AA20" s="284"/>
      <c r="AB20" s="286"/>
      <c r="AC20" s="231"/>
    </row>
    <row r="21" spans="1:29" ht="33" customHeight="1">
      <c r="A21" s="280"/>
      <c r="B21" s="231"/>
      <c r="C21" s="309"/>
      <c r="D21" s="284"/>
      <c r="E21" s="231"/>
      <c r="F21" s="310"/>
      <c r="G21" s="231"/>
      <c r="H21" s="1118"/>
      <c r="I21" s="1118"/>
      <c r="J21" s="1118"/>
      <c r="K21" s="1118"/>
      <c r="L21" s="1118"/>
      <c r="M21" s="1118"/>
      <c r="N21" s="291"/>
      <c r="O21" s="600"/>
      <c r="P21" s="230">
        <v>1</v>
      </c>
      <c r="Q21" s="309" t="s">
        <v>181</v>
      </c>
      <c r="R21" s="230"/>
      <c r="S21" s="231"/>
      <c r="T21" s="896"/>
      <c r="U21" s="230">
        <v>1</v>
      </c>
      <c r="V21" s="231" t="s">
        <v>181</v>
      </c>
      <c r="W21" s="896"/>
      <c r="X21" s="230"/>
      <c r="Y21" s="231"/>
      <c r="Z21" s="933"/>
      <c r="AA21" s="284"/>
      <c r="AB21" s="286"/>
      <c r="AC21" s="231"/>
    </row>
    <row r="22" spans="1:29" ht="39">
      <c r="A22" s="280"/>
      <c r="B22" s="231"/>
      <c r="C22" s="309"/>
      <c r="D22" s="284"/>
      <c r="E22" s="231"/>
      <c r="F22" s="310"/>
      <c r="G22" s="231"/>
      <c r="H22" s="1089"/>
      <c r="I22" s="1089"/>
      <c r="J22" s="1089"/>
      <c r="K22" s="1102" t="s">
        <v>11</v>
      </c>
      <c r="L22" s="1096" t="s">
        <v>32</v>
      </c>
      <c r="M22" s="926" t="s">
        <v>83</v>
      </c>
      <c r="N22" s="283"/>
      <c r="O22" s="1099" t="s">
        <v>795</v>
      </c>
      <c r="P22" s="230">
        <v>44</v>
      </c>
      <c r="Q22" s="309" t="s">
        <v>1032</v>
      </c>
      <c r="R22" s="230">
        <v>33</v>
      </c>
      <c r="S22" s="231" t="s">
        <v>132</v>
      </c>
      <c r="T22" s="979">
        <v>100947000</v>
      </c>
      <c r="U22" s="230">
        <v>24</v>
      </c>
      <c r="V22" s="231" t="s">
        <v>132</v>
      </c>
      <c r="W22" s="979">
        <v>58140000</v>
      </c>
      <c r="X22" s="230">
        <f>P22+R22+U22</f>
        <v>101</v>
      </c>
      <c r="Y22" s="231" t="s">
        <v>132</v>
      </c>
      <c r="Z22" s="1111">
        <f>T22+W22</f>
        <v>159087000</v>
      </c>
      <c r="AA22" s="292"/>
      <c r="AB22" s="286"/>
      <c r="AC22" s="287"/>
    </row>
    <row r="23" spans="1:29" ht="25.5" customHeight="1" hidden="1">
      <c r="A23" s="280"/>
      <c r="B23" s="601" t="s">
        <v>14</v>
      </c>
      <c r="C23" s="602"/>
      <c r="D23" s="603"/>
      <c r="E23" s="601"/>
      <c r="F23" s="604"/>
      <c r="G23" s="601"/>
      <c r="H23" s="1089"/>
      <c r="I23" s="1089"/>
      <c r="J23" s="1089"/>
      <c r="K23" s="1102"/>
      <c r="L23" s="1097"/>
      <c r="M23" s="1088"/>
      <c r="N23" s="297"/>
      <c r="O23" s="1099"/>
      <c r="P23" s="230"/>
      <c r="Q23" s="309" t="s">
        <v>85</v>
      </c>
      <c r="R23" s="230"/>
      <c r="S23" s="231" t="s">
        <v>85</v>
      </c>
      <c r="T23" s="979"/>
      <c r="U23" s="230"/>
      <c r="V23" s="231" t="s">
        <v>85</v>
      </c>
      <c r="W23" s="979"/>
      <c r="X23" s="230"/>
      <c r="Y23" s="231" t="s">
        <v>85</v>
      </c>
      <c r="Z23" s="1111"/>
      <c r="AA23" s="292"/>
      <c r="AB23" s="286"/>
      <c r="AC23" s="287"/>
    </row>
    <row r="24" spans="1:29" ht="39">
      <c r="A24" s="280"/>
      <c r="B24" s="281"/>
      <c r="C24" s="160"/>
      <c r="D24" s="281"/>
      <c r="E24" s="282"/>
      <c r="F24" s="281"/>
      <c r="G24" s="281"/>
      <c r="H24" s="1089"/>
      <c r="I24" s="1089"/>
      <c r="J24" s="1089"/>
      <c r="K24" s="1102"/>
      <c r="L24" s="1098"/>
      <c r="M24" s="927"/>
      <c r="N24" s="291"/>
      <c r="O24" s="1099"/>
      <c r="P24" s="230">
        <v>222</v>
      </c>
      <c r="Q24" s="309" t="s">
        <v>1033</v>
      </c>
      <c r="R24" s="230">
        <v>103</v>
      </c>
      <c r="S24" s="231" t="s">
        <v>132</v>
      </c>
      <c r="T24" s="979"/>
      <c r="U24" s="230">
        <v>94</v>
      </c>
      <c r="V24" s="231" t="s">
        <v>132</v>
      </c>
      <c r="W24" s="979"/>
      <c r="X24" s="230">
        <f>P24+R24+U24</f>
        <v>419</v>
      </c>
      <c r="Y24" s="231" t="s">
        <v>132</v>
      </c>
      <c r="Z24" s="1111"/>
      <c r="AA24" s="292"/>
      <c r="AB24" s="286"/>
      <c r="AC24" s="287"/>
    </row>
    <row r="25" spans="1:29" ht="45" customHeight="1">
      <c r="A25" s="280"/>
      <c r="B25" s="281"/>
      <c r="C25" s="160"/>
      <c r="D25" s="281"/>
      <c r="E25" s="282"/>
      <c r="F25" s="281"/>
      <c r="G25" s="281"/>
      <c r="H25" s="1090"/>
      <c r="I25" s="1090"/>
      <c r="J25" s="1090"/>
      <c r="K25" s="926" t="s">
        <v>11</v>
      </c>
      <c r="L25" s="1096" t="s">
        <v>17</v>
      </c>
      <c r="M25" s="926" t="s">
        <v>87</v>
      </c>
      <c r="N25" s="283"/>
      <c r="O25" s="1044" t="s">
        <v>796</v>
      </c>
      <c r="P25" s="230">
        <v>23</v>
      </c>
      <c r="Q25" s="309" t="s">
        <v>797</v>
      </c>
      <c r="R25" s="230">
        <v>34</v>
      </c>
      <c r="S25" s="231" t="s">
        <v>797</v>
      </c>
      <c r="T25" s="895">
        <v>737339000</v>
      </c>
      <c r="U25" s="230">
        <v>27</v>
      </c>
      <c r="V25" s="231" t="s">
        <v>797</v>
      </c>
      <c r="W25" s="895">
        <v>647027000</v>
      </c>
      <c r="X25" s="230">
        <v>34</v>
      </c>
      <c r="Y25" s="231" t="s">
        <v>797</v>
      </c>
      <c r="Z25" s="932">
        <f>T25+W25</f>
        <v>1384366000</v>
      </c>
      <c r="AA25" s="285"/>
      <c r="AB25" s="286"/>
      <c r="AC25" s="287"/>
    </row>
    <row r="26" spans="1:29" ht="59.25" customHeight="1">
      <c r="A26" s="280"/>
      <c r="B26" s="281"/>
      <c r="C26" s="160"/>
      <c r="D26" s="281"/>
      <c r="E26" s="282"/>
      <c r="F26" s="281"/>
      <c r="G26" s="281"/>
      <c r="H26" s="1091"/>
      <c r="I26" s="1091"/>
      <c r="J26" s="1091"/>
      <c r="K26" s="1088"/>
      <c r="L26" s="1097"/>
      <c r="M26" s="1088"/>
      <c r="N26" s="297"/>
      <c r="O26" s="950"/>
      <c r="P26" s="230">
        <v>31</v>
      </c>
      <c r="Q26" s="309" t="s">
        <v>798</v>
      </c>
      <c r="R26" s="230">
        <v>31</v>
      </c>
      <c r="S26" s="231" t="s">
        <v>798</v>
      </c>
      <c r="T26" s="920"/>
      <c r="U26" s="230">
        <v>28</v>
      </c>
      <c r="V26" s="231" t="s">
        <v>798</v>
      </c>
      <c r="W26" s="920"/>
      <c r="X26" s="230">
        <v>31</v>
      </c>
      <c r="Y26" s="231" t="s">
        <v>798</v>
      </c>
      <c r="Z26" s="992"/>
      <c r="AA26" s="284"/>
      <c r="AB26" s="605"/>
      <c r="AC26" s="606"/>
    </row>
    <row r="27" spans="1:29" ht="64.5">
      <c r="A27" s="280"/>
      <c r="B27" s="281"/>
      <c r="C27" s="160"/>
      <c r="D27" s="281"/>
      <c r="E27" s="282"/>
      <c r="F27" s="281"/>
      <c r="G27" s="281"/>
      <c r="H27" s="1091"/>
      <c r="I27" s="1091"/>
      <c r="J27" s="1091"/>
      <c r="K27" s="1088"/>
      <c r="L27" s="1097"/>
      <c r="M27" s="1088"/>
      <c r="N27" s="297"/>
      <c r="O27" s="950"/>
      <c r="P27" s="230">
        <v>31</v>
      </c>
      <c r="Q27" s="309" t="s">
        <v>686</v>
      </c>
      <c r="R27" s="230">
        <v>31</v>
      </c>
      <c r="S27" s="231" t="s">
        <v>799</v>
      </c>
      <c r="T27" s="896"/>
      <c r="U27" s="230">
        <v>54</v>
      </c>
      <c r="V27" s="231" t="s">
        <v>799</v>
      </c>
      <c r="W27" s="1073"/>
      <c r="X27" s="230">
        <f>P27+R27+U27</f>
        <v>116</v>
      </c>
      <c r="Y27" s="231" t="s">
        <v>799</v>
      </c>
      <c r="Z27" s="933"/>
      <c r="AA27" s="284"/>
      <c r="AB27" s="605"/>
      <c r="AC27" s="606"/>
    </row>
    <row r="28" spans="1:29" ht="45.75" customHeight="1">
      <c r="A28" s="280"/>
      <c r="B28" s="281"/>
      <c r="C28" s="160"/>
      <c r="D28" s="281"/>
      <c r="E28" s="282"/>
      <c r="F28" s="281"/>
      <c r="G28" s="281"/>
      <c r="H28" s="289"/>
      <c r="I28" s="289"/>
      <c r="J28" s="289"/>
      <c r="K28" s="309" t="s">
        <v>11</v>
      </c>
      <c r="L28" s="582" t="s">
        <v>18</v>
      </c>
      <c r="M28" s="309" t="s">
        <v>89</v>
      </c>
      <c r="N28" s="310"/>
      <c r="O28" s="231" t="s">
        <v>800</v>
      </c>
      <c r="P28" s="230">
        <v>89</v>
      </c>
      <c r="Q28" s="309" t="s">
        <v>90</v>
      </c>
      <c r="R28" s="230">
        <v>91</v>
      </c>
      <c r="S28" s="231" t="s">
        <v>801</v>
      </c>
      <c r="T28" s="521">
        <v>154840000</v>
      </c>
      <c r="U28" s="230">
        <v>90</v>
      </c>
      <c r="V28" s="231" t="s">
        <v>801</v>
      </c>
      <c r="W28" s="146">
        <v>159582000</v>
      </c>
      <c r="X28" s="230">
        <v>91</v>
      </c>
      <c r="Y28" s="231" t="s">
        <v>801</v>
      </c>
      <c r="Z28" s="607">
        <f aca="true" t="shared" si="0" ref="Z28:Z33">T28+W28</f>
        <v>314422000</v>
      </c>
      <c r="AA28" s="284"/>
      <c r="AB28" s="286"/>
      <c r="AC28" s="231"/>
    </row>
    <row r="29" spans="1:29" ht="48" customHeight="1">
      <c r="A29" s="280"/>
      <c r="B29" s="281"/>
      <c r="C29" s="160"/>
      <c r="D29" s="281"/>
      <c r="E29" s="282"/>
      <c r="F29" s="281"/>
      <c r="G29" s="281"/>
      <c r="H29" s="1089"/>
      <c r="I29" s="1089"/>
      <c r="J29" s="1089"/>
      <c r="K29" s="1102" t="s">
        <v>11</v>
      </c>
      <c r="L29" s="1101" t="s">
        <v>19</v>
      </c>
      <c r="M29" s="1102" t="s">
        <v>91</v>
      </c>
      <c r="N29" s="283"/>
      <c r="O29" s="1099" t="s">
        <v>92</v>
      </c>
      <c r="P29" s="230">
        <v>107</v>
      </c>
      <c r="Q29" s="231" t="s">
        <v>688</v>
      </c>
      <c r="R29" s="608">
        <v>28</v>
      </c>
      <c r="S29" s="231" t="s">
        <v>688</v>
      </c>
      <c r="T29" s="979">
        <v>162516000</v>
      </c>
      <c r="U29" s="608">
        <v>28</v>
      </c>
      <c r="V29" s="231" t="s">
        <v>688</v>
      </c>
      <c r="W29" s="979">
        <v>162541000</v>
      </c>
      <c r="X29" s="230">
        <f aca="true" t="shared" si="1" ref="X29:X41">P29+R29+U29</f>
        <v>163</v>
      </c>
      <c r="Y29" s="231" t="s">
        <v>688</v>
      </c>
      <c r="Z29" s="1111">
        <f t="shared" si="0"/>
        <v>325057000</v>
      </c>
      <c r="AA29" s="284"/>
      <c r="AB29" s="286"/>
      <c r="AC29" s="231"/>
    </row>
    <row r="30" spans="1:29" ht="29.25" customHeight="1">
      <c r="A30" s="280"/>
      <c r="B30" s="281"/>
      <c r="C30" s="160"/>
      <c r="D30" s="281"/>
      <c r="E30" s="282"/>
      <c r="F30" s="281"/>
      <c r="G30" s="281"/>
      <c r="H30" s="1089"/>
      <c r="I30" s="1089"/>
      <c r="J30" s="1089"/>
      <c r="K30" s="1102"/>
      <c r="L30" s="1101"/>
      <c r="M30" s="1102"/>
      <c r="N30" s="297"/>
      <c r="O30" s="1099"/>
      <c r="P30" s="230">
        <v>126345</v>
      </c>
      <c r="Q30" s="231" t="s">
        <v>689</v>
      </c>
      <c r="R30" s="230">
        <v>63345</v>
      </c>
      <c r="S30" s="231" t="s">
        <v>159</v>
      </c>
      <c r="T30" s="979"/>
      <c r="U30" s="230">
        <v>63345</v>
      </c>
      <c r="V30" s="231" t="s">
        <v>159</v>
      </c>
      <c r="W30" s="979"/>
      <c r="X30" s="230">
        <f t="shared" si="1"/>
        <v>253035</v>
      </c>
      <c r="Y30" s="231" t="s">
        <v>159</v>
      </c>
      <c r="Z30" s="1111">
        <f t="shared" si="0"/>
        <v>0</v>
      </c>
      <c r="AA30" s="609"/>
      <c r="AB30" s="286"/>
      <c r="AC30" s="231"/>
    </row>
    <row r="31" spans="1:29" ht="29.25" customHeight="1">
      <c r="A31" s="280"/>
      <c r="B31" s="281"/>
      <c r="C31" s="160"/>
      <c r="D31" s="281"/>
      <c r="E31" s="282"/>
      <c r="F31" s="281"/>
      <c r="G31" s="281"/>
      <c r="H31" s="1089"/>
      <c r="I31" s="1089"/>
      <c r="J31" s="1089"/>
      <c r="K31" s="1102"/>
      <c r="L31" s="1101"/>
      <c r="M31" s="1102"/>
      <c r="N31" s="297"/>
      <c r="O31" s="1099"/>
      <c r="P31" s="230">
        <v>320</v>
      </c>
      <c r="Q31" s="231" t="s">
        <v>690</v>
      </c>
      <c r="R31" s="230">
        <v>61</v>
      </c>
      <c r="S31" s="231" t="s">
        <v>36</v>
      </c>
      <c r="T31" s="979"/>
      <c r="U31" s="230">
        <v>61</v>
      </c>
      <c r="V31" s="231" t="s">
        <v>36</v>
      </c>
      <c r="W31" s="979"/>
      <c r="X31" s="230">
        <f t="shared" si="1"/>
        <v>442</v>
      </c>
      <c r="Y31" s="231" t="s">
        <v>36</v>
      </c>
      <c r="Z31" s="1111">
        <f t="shared" si="0"/>
        <v>0</v>
      </c>
      <c r="AA31" s="284"/>
      <c r="AB31" s="286"/>
      <c r="AC31" s="231"/>
    </row>
    <row r="32" spans="1:29" ht="29.25" customHeight="1">
      <c r="A32" s="280"/>
      <c r="B32" s="281"/>
      <c r="C32" s="160"/>
      <c r="D32" s="281"/>
      <c r="E32" s="282"/>
      <c r="F32" s="281"/>
      <c r="G32" s="281"/>
      <c r="H32" s="1089"/>
      <c r="I32" s="1089"/>
      <c r="J32" s="1089"/>
      <c r="K32" s="1102"/>
      <c r="L32" s="1101"/>
      <c r="M32" s="1102"/>
      <c r="N32" s="291"/>
      <c r="O32" s="1099"/>
      <c r="P32" s="230">
        <v>15</v>
      </c>
      <c r="Q32" s="231" t="s">
        <v>691</v>
      </c>
      <c r="R32" s="230">
        <v>50</v>
      </c>
      <c r="S32" s="231" t="s">
        <v>802</v>
      </c>
      <c r="T32" s="979"/>
      <c r="U32" s="230">
        <v>50</v>
      </c>
      <c r="V32" s="231" t="s">
        <v>802</v>
      </c>
      <c r="W32" s="979"/>
      <c r="X32" s="230">
        <f t="shared" si="1"/>
        <v>115</v>
      </c>
      <c r="Y32" s="231" t="s">
        <v>802</v>
      </c>
      <c r="Z32" s="1111">
        <f t="shared" si="0"/>
        <v>0</v>
      </c>
      <c r="AA32" s="292"/>
      <c r="AB32" s="286"/>
      <c r="AC32" s="287"/>
    </row>
    <row r="33" spans="1:29" ht="79.5" customHeight="1">
      <c r="A33" s="280"/>
      <c r="B33" s="281"/>
      <c r="C33" s="160"/>
      <c r="D33" s="281"/>
      <c r="E33" s="282"/>
      <c r="F33" s="281"/>
      <c r="G33" s="281"/>
      <c r="H33" s="289"/>
      <c r="I33" s="289"/>
      <c r="J33" s="289"/>
      <c r="K33" s="309" t="s">
        <v>11</v>
      </c>
      <c r="L33" s="582" t="s">
        <v>20</v>
      </c>
      <c r="M33" s="309" t="s">
        <v>96</v>
      </c>
      <c r="N33" s="310"/>
      <c r="O33" s="231" t="s">
        <v>693</v>
      </c>
      <c r="P33" s="301">
        <v>80</v>
      </c>
      <c r="Q33" s="309" t="s">
        <v>97</v>
      </c>
      <c r="R33" s="230">
        <v>30</v>
      </c>
      <c r="S33" s="231" t="s">
        <v>161</v>
      </c>
      <c r="T33" s="521">
        <v>59223000</v>
      </c>
      <c r="U33" s="230">
        <v>30</v>
      </c>
      <c r="V33" s="231" t="s">
        <v>161</v>
      </c>
      <c r="W33" s="146">
        <v>59248000</v>
      </c>
      <c r="X33" s="230">
        <f t="shared" si="1"/>
        <v>140</v>
      </c>
      <c r="Y33" s="231" t="s">
        <v>161</v>
      </c>
      <c r="Z33" s="607">
        <f t="shared" si="0"/>
        <v>118471000</v>
      </c>
      <c r="AA33" s="284"/>
      <c r="AB33" s="286"/>
      <c r="AC33" s="231"/>
    </row>
    <row r="34" spans="1:29" ht="54" customHeight="1">
      <c r="A34" s="280"/>
      <c r="B34" s="281"/>
      <c r="C34" s="160"/>
      <c r="D34" s="281"/>
      <c r="E34" s="282"/>
      <c r="F34" s="281"/>
      <c r="G34" s="281"/>
      <c r="H34" s="926"/>
      <c r="I34" s="926"/>
      <c r="J34" s="926"/>
      <c r="K34" s="926" t="s">
        <v>11</v>
      </c>
      <c r="L34" s="1076" t="s">
        <v>21</v>
      </c>
      <c r="M34" s="926" t="s">
        <v>98</v>
      </c>
      <c r="N34" s="1114"/>
      <c r="O34" s="930" t="s">
        <v>563</v>
      </c>
      <c r="P34" s="230">
        <v>2</v>
      </c>
      <c r="Q34" s="309" t="s">
        <v>161</v>
      </c>
      <c r="R34" s="230">
        <v>4</v>
      </c>
      <c r="S34" s="231" t="s">
        <v>161</v>
      </c>
      <c r="T34" s="895">
        <v>49764000</v>
      </c>
      <c r="U34" s="230">
        <v>2</v>
      </c>
      <c r="V34" s="231" t="s">
        <v>161</v>
      </c>
      <c r="W34" s="1113">
        <v>49764000</v>
      </c>
      <c r="X34" s="230">
        <f t="shared" si="1"/>
        <v>8</v>
      </c>
      <c r="Y34" s="231" t="s">
        <v>161</v>
      </c>
      <c r="Z34" s="932">
        <f aca="true" t="shared" si="2" ref="Z34:Z47">T34+W34</f>
        <v>99528000</v>
      </c>
      <c r="AA34" s="609"/>
      <c r="AB34" s="286"/>
      <c r="AC34" s="231"/>
    </row>
    <row r="35" spans="1:29" ht="54" customHeight="1">
      <c r="A35" s="280"/>
      <c r="B35" s="281"/>
      <c r="C35" s="160"/>
      <c r="D35" s="281"/>
      <c r="E35" s="282"/>
      <c r="F35" s="281"/>
      <c r="G35" s="281"/>
      <c r="H35" s="927"/>
      <c r="I35" s="927"/>
      <c r="J35" s="927"/>
      <c r="K35" s="927"/>
      <c r="L35" s="927"/>
      <c r="M35" s="927"/>
      <c r="N35" s="1115"/>
      <c r="O35" s="931"/>
      <c r="P35" s="230">
        <v>22176</v>
      </c>
      <c r="Q35" s="309" t="s">
        <v>696</v>
      </c>
      <c r="R35" s="230">
        <v>7392</v>
      </c>
      <c r="S35" s="231" t="s">
        <v>696</v>
      </c>
      <c r="T35" s="896"/>
      <c r="U35" s="230">
        <v>7392</v>
      </c>
      <c r="V35" s="231" t="s">
        <v>696</v>
      </c>
      <c r="W35" s="948"/>
      <c r="X35" s="230">
        <f t="shared" si="1"/>
        <v>36960</v>
      </c>
      <c r="Y35" s="231" t="s">
        <v>696</v>
      </c>
      <c r="Z35" s="933">
        <f t="shared" si="2"/>
        <v>0</v>
      </c>
      <c r="AA35" s="284"/>
      <c r="AB35" s="286"/>
      <c r="AC35" s="231"/>
    </row>
    <row r="36" spans="1:29" ht="90" customHeight="1">
      <c r="A36" s="280"/>
      <c r="B36" s="281"/>
      <c r="C36" s="160"/>
      <c r="D36" s="281"/>
      <c r="E36" s="282"/>
      <c r="F36" s="281"/>
      <c r="G36" s="281"/>
      <c r="H36" s="926"/>
      <c r="I36" s="926"/>
      <c r="J36" s="926"/>
      <c r="K36" s="926" t="s">
        <v>11</v>
      </c>
      <c r="L36" s="1076" t="s">
        <v>39</v>
      </c>
      <c r="M36" s="926" t="s">
        <v>100</v>
      </c>
      <c r="N36" s="283"/>
      <c r="O36" s="930" t="s">
        <v>564</v>
      </c>
      <c r="P36" s="230">
        <v>80</v>
      </c>
      <c r="Q36" s="309" t="s">
        <v>972</v>
      </c>
      <c r="R36" s="230">
        <v>24</v>
      </c>
      <c r="S36" s="231" t="s">
        <v>972</v>
      </c>
      <c r="T36" s="986">
        <v>116000000</v>
      </c>
      <c r="U36" s="230">
        <v>24</v>
      </c>
      <c r="V36" s="231" t="s">
        <v>972</v>
      </c>
      <c r="W36" s="986">
        <v>116000000</v>
      </c>
      <c r="X36" s="230">
        <f t="shared" si="1"/>
        <v>128</v>
      </c>
      <c r="Y36" s="231" t="s">
        <v>970</v>
      </c>
      <c r="Z36" s="986">
        <f t="shared" si="2"/>
        <v>232000000</v>
      </c>
      <c r="AA36" s="284"/>
      <c r="AB36" s="286"/>
      <c r="AC36" s="231"/>
    </row>
    <row r="37" spans="1:29" ht="51.75">
      <c r="A37" s="280"/>
      <c r="B37" s="281"/>
      <c r="C37" s="160"/>
      <c r="D37" s="281"/>
      <c r="E37" s="282"/>
      <c r="F37" s="281"/>
      <c r="G37" s="281"/>
      <c r="H37" s="1088"/>
      <c r="I37" s="1088"/>
      <c r="J37" s="1088"/>
      <c r="K37" s="1088"/>
      <c r="L37" s="1088"/>
      <c r="M37" s="1088"/>
      <c r="N37" s="297"/>
      <c r="O37" s="950"/>
      <c r="P37" s="230">
        <v>56</v>
      </c>
      <c r="Q37" s="309" t="s">
        <v>1034</v>
      </c>
      <c r="R37" s="230">
        <v>20</v>
      </c>
      <c r="S37" s="231" t="s">
        <v>1034</v>
      </c>
      <c r="T37" s="987"/>
      <c r="U37" s="230">
        <v>20</v>
      </c>
      <c r="V37" s="231" t="s">
        <v>1034</v>
      </c>
      <c r="W37" s="987"/>
      <c r="X37" s="230">
        <f t="shared" si="1"/>
        <v>96</v>
      </c>
      <c r="Y37" s="231" t="s">
        <v>972</v>
      </c>
      <c r="Z37" s="987">
        <f t="shared" si="2"/>
        <v>0</v>
      </c>
      <c r="AA37" s="609"/>
      <c r="AB37" s="286"/>
      <c r="AC37" s="231"/>
    </row>
    <row r="38" spans="1:29" ht="39">
      <c r="A38" s="280"/>
      <c r="B38" s="281"/>
      <c r="C38" s="160"/>
      <c r="D38" s="281"/>
      <c r="E38" s="282"/>
      <c r="F38" s="281"/>
      <c r="G38" s="281"/>
      <c r="H38" s="927"/>
      <c r="I38" s="927"/>
      <c r="J38" s="927"/>
      <c r="K38" s="927"/>
      <c r="L38" s="927"/>
      <c r="M38" s="927"/>
      <c r="N38" s="297"/>
      <c r="O38" s="931"/>
      <c r="P38" s="230">
        <v>384</v>
      </c>
      <c r="Q38" s="309" t="s">
        <v>1035</v>
      </c>
      <c r="R38" s="230">
        <v>150</v>
      </c>
      <c r="S38" s="231" t="s">
        <v>1035</v>
      </c>
      <c r="T38" s="988"/>
      <c r="U38" s="230">
        <v>150</v>
      </c>
      <c r="V38" s="231" t="s">
        <v>1035</v>
      </c>
      <c r="W38" s="988"/>
      <c r="X38" s="230">
        <f t="shared" si="1"/>
        <v>684</v>
      </c>
      <c r="Y38" s="231" t="s">
        <v>971</v>
      </c>
      <c r="Z38" s="988">
        <f t="shared" si="2"/>
        <v>0</v>
      </c>
      <c r="AA38" s="284"/>
      <c r="AB38" s="286"/>
      <c r="AC38" s="231"/>
    </row>
    <row r="39" spans="1:29" ht="75" customHeight="1">
      <c r="A39" s="280"/>
      <c r="B39" s="281"/>
      <c r="C39" s="160"/>
      <c r="D39" s="281"/>
      <c r="E39" s="282"/>
      <c r="F39" s="281"/>
      <c r="G39" s="281"/>
      <c r="H39" s="926"/>
      <c r="I39" s="926"/>
      <c r="J39" s="926"/>
      <c r="K39" s="926" t="s">
        <v>11</v>
      </c>
      <c r="L39" s="1076" t="s">
        <v>22</v>
      </c>
      <c r="M39" s="926" t="s">
        <v>101</v>
      </c>
      <c r="N39" s="283"/>
      <c r="O39" s="930" t="s">
        <v>565</v>
      </c>
      <c r="P39" s="230">
        <v>12672</v>
      </c>
      <c r="Q39" s="231" t="s">
        <v>1036</v>
      </c>
      <c r="R39" s="230">
        <v>6144</v>
      </c>
      <c r="S39" s="231" t="s">
        <v>1036</v>
      </c>
      <c r="T39" s="895">
        <v>314400000</v>
      </c>
      <c r="U39" s="230">
        <v>6144</v>
      </c>
      <c r="V39" s="231" t="s">
        <v>1036</v>
      </c>
      <c r="W39" s="895">
        <v>261440000</v>
      </c>
      <c r="X39" s="230">
        <f t="shared" si="1"/>
        <v>24960</v>
      </c>
      <c r="Y39" s="231" t="s">
        <v>803</v>
      </c>
      <c r="Z39" s="895">
        <f t="shared" si="2"/>
        <v>575840000</v>
      </c>
      <c r="AA39" s="284"/>
      <c r="AB39" s="286"/>
      <c r="AC39" s="231"/>
    </row>
    <row r="40" spans="1:29" ht="60" customHeight="1">
      <c r="A40" s="280"/>
      <c r="B40" s="281"/>
      <c r="C40" s="160"/>
      <c r="D40" s="281"/>
      <c r="E40" s="282"/>
      <c r="F40" s="281"/>
      <c r="G40" s="281"/>
      <c r="H40" s="1088"/>
      <c r="I40" s="1088"/>
      <c r="J40" s="1088"/>
      <c r="K40" s="1088"/>
      <c r="L40" s="1088"/>
      <c r="M40" s="1088"/>
      <c r="N40" s="297"/>
      <c r="O40" s="950"/>
      <c r="P40" s="230">
        <v>10368</v>
      </c>
      <c r="Q40" s="231" t="s">
        <v>1037</v>
      </c>
      <c r="R40" s="230">
        <v>5632</v>
      </c>
      <c r="S40" s="231" t="s">
        <v>1037</v>
      </c>
      <c r="T40" s="920"/>
      <c r="U40" s="230">
        <v>5632</v>
      </c>
      <c r="V40" s="231" t="s">
        <v>1037</v>
      </c>
      <c r="W40" s="920"/>
      <c r="X40" s="230">
        <f t="shared" si="1"/>
        <v>21632</v>
      </c>
      <c r="Y40" s="231" t="s">
        <v>804</v>
      </c>
      <c r="Z40" s="920">
        <f t="shared" si="2"/>
        <v>0</v>
      </c>
      <c r="AA40" s="609"/>
      <c r="AB40" s="286"/>
      <c r="AC40" s="231"/>
    </row>
    <row r="41" spans="1:29" ht="60" customHeight="1">
      <c r="A41" s="280"/>
      <c r="B41" s="281"/>
      <c r="C41" s="160"/>
      <c r="D41" s="281"/>
      <c r="E41" s="282"/>
      <c r="F41" s="281"/>
      <c r="G41" s="281"/>
      <c r="H41" s="1088"/>
      <c r="I41" s="1088"/>
      <c r="J41" s="1088"/>
      <c r="K41" s="1088"/>
      <c r="L41" s="1088"/>
      <c r="M41" s="1088"/>
      <c r="N41" s="297"/>
      <c r="O41" s="950"/>
      <c r="P41" s="230">
        <v>2520</v>
      </c>
      <c r="Q41" s="231" t="s">
        <v>1038</v>
      </c>
      <c r="R41" s="230">
        <v>1440</v>
      </c>
      <c r="S41" s="231" t="s">
        <v>1038</v>
      </c>
      <c r="T41" s="920"/>
      <c r="U41" s="230">
        <v>1440</v>
      </c>
      <c r="V41" s="231" t="s">
        <v>1038</v>
      </c>
      <c r="W41" s="920"/>
      <c r="X41" s="230">
        <f t="shared" si="1"/>
        <v>5400</v>
      </c>
      <c r="Y41" s="231" t="s">
        <v>805</v>
      </c>
      <c r="Z41" s="920">
        <f t="shared" si="2"/>
        <v>0</v>
      </c>
      <c r="AA41" s="284"/>
      <c r="AB41" s="286"/>
      <c r="AC41" s="231"/>
    </row>
    <row r="42" spans="1:29" ht="135" customHeight="1">
      <c r="A42" s="280"/>
      <c r="B42" s="281"/>
      <c r="C42" s="160"/>
      <c r="D42" s="281"/>
      <c r="E42" s="282"/>
      <c r="F42" s="281"/>
      <c r="G42" s="281"/>
      <c r="H42" s="927"/>
      <c r="I42" s="927"/>
      <c r="J42" s="927"/>
      <c r="K42" s="927"/>
      <c r="L42" s="927"/>
      <c r="M42" s="927"/>
      <c r="N42" s="297"/>
      <c r="O42" s="931"/>
      <c r="P42" s="230">
        <v>150</v>
      </c>
      <c r="Q42" s="231" t="s">
        <v>704</v>
      </c>
      <c r="R42" s="52"/>
      <c r="S42" s="231"/>
      <c r="T42" s="896"/>
      <c r="U42" s="52"/>
      <c r="V42" s="231"/>
      <c r="W42" s="896"/>
      <c r="X42" s="52"/>
      <c r="Y42" s="231"/>
      <c r="Z42" s="896">
        <f t="shared" si="2"/>
        <v>0</v>
      </c>
      <c r="AA42" s="284"/>
      <c r="AB42" s="286"/>
      <c r="AC42" s="231"/>
    </row>
    <row r="43" spans="1:29" ht="79.5" customHeight="1">
      <c r="A43" s="280"/>
      <c r="B43" s="281"/>
      <c r="C43" s="160"/>
      <c r="D43" s="281"/>
      <c r="E43" s="282"/>
      <c r="F43" s="281"/>
      <c r="G43" s="281"/>
      <c r="H43" s="1089"/>
      <c r="I43" s="1089"/>
      <c r="J43" s="1089"/>
      <c r="K43" s="1102" t="s">
        <v>11</v>
      </c>
      <c r="L43" s="1112" t="s">
        <v>922</v>
      </c>
      <c r="M43" s="1102" t="s">
        <v>102</v>
      </c>
      <c r="N43" s="283"/>
      <c r="O43" s="1099" t="s">
        <v>566</v>
      </c>
      <c r="P43" s="230">
        <v>142</v>
      </c>
      <c r="Q43" s="309" t="s">
        <v>706</v>
      </c>
      <c r="R43" s="230">
        <v>75</v>
      </c>
      <c r="S43" s="231" t="s">
        <v>706</v>
      </c>
      <c r="T43" s="979">
        <v>987836000</v>
      </c>
      <c r="U43" s="230">
        <v>132</v>
      </c>
      <c r="V43" s="231" t="s">
        <v>706</v>
      </c>
      <c r="W43" s="979">
        <v>457211000</v>
      </c>
      <c r="X43" s="230">
        <f>P43+R43+U43</f>
        <v>349</v>
      </c>
      <c r="Y43" s="231" t="s">
        <v>706</v>
      </c>
      <c r="Z43" s="1111">
        <f t="shared" si="2"/>
        <v>1445047000</v>
      </c>
      <c r="AA43" s="285"/>
      <c r="AB43" s="286"/>
      <c r="AC43" s="287"/>
    </row>
    <row r="44" spans="1:29" ht="80.25" customHeight="1">
      <c r="A44" s="280"/>
      <c r="B44" s="281"/>
      <c r="C44" s="160"/>
      <c r="D44" s="281"/>
      <c r="E44" s="282"/>
      <c r="F44" s="281"/>
      <c r="G44" s="281"/>
      <c r="H44" s="1089"/>
      <c r="I44" s="1089"/>
      <c r="J44" s="1089"/>
      <c r="K44" s="1102"/>
      <c r="L44" s="1101"/>
      <c r="M44" s="1102"/>
      <c r="N44" s="291"/>
      <c r="O44" s="1099"/>
      <c r="P44" s="230">
        <v>32</v>
      </c>
      <c r="Q44" s="309" t="s">
        <v>707</v>
      </c>
      <c r="R44" s="230">
        <v>88</v>
      </c>
      <c r="S44" s="231" t="s">
        <v>707</v>
      </c>
      <c r="T44" s="979"/>
      <c r="U44" s="230">
        <v>38</v>
      </c>
      <c r="V44" s="231" t="s">
        <v>707</v>
      </c>
      <c r="W44" s="979"/>
      <c r="X44" s="230">
        <f>P44+R44+U44</f>
        <v>158</v>
      </c>
      <c r="Y44" s="231" t="s">
        <v>707</v>
      </c>
      <c r="Z44" s="1111">
        <f t="shared" si="2"/>
        <v>0</v>
      </c>
      <c r="AA44" s="292"/>
      <c r="AB44" s="286"/>
      <c r="AC44" s="287"/>
    </row>
    <row r="45" spans="1:29" ht="64.5">
      <c r="A45" s="280"/>
      <c r="B45" s="281"/>
      <c r="C45" s="160"/>
      <c r="D45" s="281"/>
      <c r="E45" s="282"/>
      <c r="F45" s="281"/>
      <c r="G45" s="281"/>
      <c r="H45" s="1089"/>
      <c r="I45" s="1089"/>
      <c r="J45" s="1089"/>
      <c r="K45" s="1102" t="s">
        <v>11</v>
      </c>
      <c r="L45" s="1103" t="s">
        <v>923</v>
      </c>
      <c r="M45" s="926" t="s">
        <v>105</v>
      </c>
      <c r="N45" s="283"/>
      <c r="O45" s="930" t="s">
        <v>567</v>
      </c>
      <c r="P45" s="230">
        <v>216</v>
      </c>
      <c r="Q45" s="231" t="s">
        <v>1039</v>
      </c>
      <c r="R45" s="230">
        <v>144</v>
      </c>
      <c r="S45" s="231" t="s">
        <v>1039</v>
      </c>
      <c r="T45" s="895">
        <v>399220000</v>
      </c>
      <c r="U45" s="230">
        <v>144</v>
      </c>
      <c r="V45" s="231" t="s">
        <v>1039</v>
      </c>
      <c r="W45" s="895">
        <v>385720000</v>
      </c>
      <c r="X45" s="230">
        <f>P45+R45+U45</f>
        <v>504</v>
      </c>
      <c r="Y45" s="231" t="s">
        <v>1039</v>
      </c>
      <c r="Z45" s="932">
        <f t="shared" si="2"/>
        <v>784940000</v>
      </c>
      <c r="AA45" s="285"/>
      <c r="AB45" s="286"/>
      <c r="AC45" s="287"/>
    </row>
    <row r="46" spans="1:29" ht="51.75">
      <c r="A46" s="280"/>
      <c r="B46" s="281"/>
      <c r="C46" s="160"/>
      <c r="D46" s="281"/>
      <c r="E46" s="282"/>
      <c r="F46" s="281"/>
      <c r="G46" s="281"/>
      <c r="H46" s="1089"/>
      <c r="I46" s="1089"/>
      <c r="J46" s="1089"/>
      <c r="K46" s="1102"/>
      <c r="L46" s="1097"/>
      <c r="M46" s="1088"/>
      <c r="N46" s="291"/>
      <c r="O46" s="950"/>
      <c r="P46" s="230">
        <v>108</v>
      </c>
      <c r="Q46" s="231" t="s">
        <v>1041</v>
      </c>
      <c r="R46" s="230">
        <v>180</v>
      </c>
      <c r="S46" s="231" t="s">
        <v>1041</v>
      </c>
      <c r="T46" s="920"/>
      <c r="U46" s="230"/>
      <c r="V46" s="231" t="s">
        <v>1040</v>
      </c>
      <c r="W46" s="920"/>
      <c r="X46" s="230">
        <f>P46+R46+U46</f>
        <v>288</v>
      </c>
      <c r="Y46" s="231" t="s">
        <v>1041</v>
      </c>
      <c r="Z46" s="992">
        <f t="shared" si="2"/>
        <v>0</v>
      </c>
      <c r="AA46" s="292"/>
      <c r="AB46" s="286"/>
      <c r="AC46" s="287"/>
    </row>
    <row r="47" spans="1:29" ht="30.75" customHeight="1">
      <c r="A47" s="280"/>
      <c r="B47" s="281"/>
      <c r="C47" s="160"/>
      <c r="D47" s="281"/>
      <c r="E47" s="282"/>
      <c r="F47" s="281"/>
      <c r="G47" s="281"/>
      <c r="H47" s="289"/>
      <c r="I47" s="289"/>
      <c r="J47" s="289"/>
      <c r="K47" s="309"/>
      <c r="L47" s="1098"/>
      <c r="M47" s="927"/>
      <c r="N47" s="291"/>
      <c r="O47" s="931"/>
      <c r="P47" s="230"/>
      <c r="Q47" s="309"/>
      <c r="R47" s="230"/>
      <c r="S47" s="231"/>
      <c r="T47" s="896"/>
      <c r="U47" s="230"/>
      <c r="V47" s="231"/>
      <c r="W47" s="896"/>
      <c r="X47" s="230"/>
      <c r="Y47" s="231"/>
      <c r="Z47" s="933">
        <f t="shared" si="2"/>
        <v>0</v>
      </c>
      <c r="AA47" s="292"/>
      <c r="AB47" s="286"/>
      <c r="AC47" s="287"/>
    </row>
    <row r="48" spans="1:29" ht="39">
      <c r="A48" s="280"/>
      <c r="B48" s="281"/>
      <c r="C48" s="160"/>
      <c r="D48" s="281"/>
      <c r="E48" s="282"/>
      <c r="F48" s="281"/>
      <c r="G48" s="281"/>
      <c r="H48" s="289"/>
      <c r="I48" s="289"/>
      <c r="J48" s="289"/>
      <c r="K48" s="309" t="s">
        <v>11</v>
      </c>
      <c r="L48" s="582" t="s">
        <v>924</v>
      </c>
      <c r="M48" s="309" t="s">
        <v>108</v>
      </c>
      <c r="N48" s="310"/>
      <c r="O48" s="231" t="s">
        <v>568</v>
      </c>
      <c r="P48" s="301">
        <v>36</v>
      </c>
      <c r="Q48" s="231" t="s">
        <v>36</v>
      </c>
      <c r="R48" s="230">
        <v>12</v>
      </c>
      <c r="S48" s="231" t="s">
        <v>36</v>
      </c>
      <c r="T48" s="521">
        <v>44100000</v>
      </c>
      <c r="U48" s="230">
        <v>20</v>
      </c>
      <c r="V48" s="231" t="s">
        <v>36</v>
      </c>
      <c r="W48" s="146">
        <v>49700000</v>
      </c>
      <c r="X48" s="230">
        <f>P48+R48+U48</f>
        <v>68</v>
      </c>
      <c r="Y48" s="231" t="s">
        <v>36</v>
      </c>
      <c r="Z48" s="607">
        <f>T48+W48</f>
        <v>93800000</v>
      </c>
      <c r="AA48" s="285"/>
      <c r="AB48" s="286"/>
      <c r="AC48" s="231"/>
    </row>
    <row r="49" spans="1:29" ht="51.75">
      <c r="A49" s="280"/>
      <c r="B49" s="281"/>
      <c r="C49" s="160"/>
      <c r="D49" s="281"/>
      <c r="E49" s="282"/>
      <c r="F49" s="281"/>
      <c r="G49" s="281"/>
      <c r="H49" s="289"/>
      <c r="I49" s="289"/>
      <c r="J49" s="289"/>
      <c r="K49" s="309" t="s">
        <v>11</v>
      </c>
      <c r="L49" s="582" t="s">
        <v>23</v>
      </c>
      <c r="M49" s="309" t="s">
        <v>109</v>
      </c>
      <c r="N49" s="310"/>
      <c r="O49" s="231" t="s">
        <v>569</v>
      </c>
      <c r="P49" s="230">
        <v>8</v>
      </c>
      <c r="Q49" s="309" t="s">
        <v>110</v>
      </c>
      <c r="R49" s="230">
        <v>8</v>
      </c>
      <c r="S49" s="231" t="s">
        <v>161</v>
      </c>
      <c r="T49" s="521">
        <v>642802000</v>
      </c>
      <c r="U49" s="230">
        <v>8</v>
      </c>
      <c r="V49" s="231" t="s">
        <v>161</v>
      </c>
      <c r="W49" s="147">
        <v>431486000</v>
      </c>
      <c r="X49" s="230">
        <v>8</v>
      </c>
      <c r="Y49" s="231" t="s">
        <v>161</v>
      </c>
      <c r="Z49" s="607">
        <f>T49+W49</f>
        <v>1074288000</v>
      </c>
      <c r="AA49" s="285"/>
      <c r="AB49" s="286"/>
      <c r="AC49" s="231"/>
    </row>
    <row r="50" spans="1:29" ht="51.75">
      <c r="A50" s="280"/>
      <c r="B50" s="281"/>
      <c r="C50" s="160"/>
      <c r="D50" s="281"/>
      <c r="E50" s="282"/>
      <c r="F50" s="281"/>
      <c r="G50" s="281"/>
      <c r="H50" s="289"/>
      <c r="I50" s="289"/>
      <c r="J50" s="289"/>
      <c r="K50" s="309" t="s">
        <v>11</v>
      </c>
      <c r="L50" s="582" t="s">
        <v>925</v>
      </c>
      <c r="M50" s="309" t="s">
        <v>111</v>
      </c>
      <c r="N50" s="310"/>
      <c r="O50" s="231" t="s">
        <v>570</v>
      </c>
      <c r="P50" s="230">
        <v>9</v>
      </c>
      <c r="Q50" s="309" t="s">
        <v>712</v>
      </c>
      <c r="R50" s="230">
        <v>6</v>
      </c>
      <c r="S50" s="231" t="s">
        <v>161</v>
      </c>
      <c r="T50" s="521">
        <v>207912000</v>
      </c>
      <c r="U50" s="230">
        <v>3</v>
      </c>
      <c r="V50" s="231" t="s">
        <v>161</v>
      </c>
      <c r="W50" s="147">
        <v>189384000</v>
      </c>
      <c r="X50" s="230">
        <f>P50+R50+U50</f>
        <v>18</v>
      </c>
      <c r="Y50" s="231" t="s">
        <v>161</v>
      </c>
      <c r="Z50" s="607">
        <f>T50+W50</f>
        <v>397296000</v>
      </c>
      <c r="AA50" s="285"/>
      <c r="AB50" s="286"/>
      <c r="AC50" s="231"/>
    </row>
    <row r="51" spans="1:29" ht="25.5">
      <c r="A51" s="280"/>
      <c r="B51" s="281"/>
      <c r="C51" s="160"/>
      <c r="D51" s="281"/>
      <c r="E51" s="282"/>
      <c r="F51" s="281"/>
      <c r="G51" s="281"/>
      <c r="H51" s="1089"/>
      <c r="I51" s="1089"/>
      <c r="J51" s="1089"/>
      <c r="K51" s="1102" t="s">
        <v>11</v>
      </c>
      <c r="L51" s="1101" t="s">
        <v>24</v>
      </c>
      <c r="M51" s="1102" t="s">
        <v>113</v>
      </c>
      <c r="N51" s="283"/>
      <c r="O51" s="1099" t="s">
        <v>571</v>
      </c>
      <c r="P51" s="230">
        <v>22</v>
      </c>
      <c r="Q51" s="309" t="s">
        <v>714</v>
      </c>
      <c r="R51" s="230">
        <v>34</v>
      </c>
      <c r="S51" s="231" t="s">
        <v>82</v>
      </c>
      <c r="T51" s="1001">
        <v>899265000</v>
      </c>
      <c r="U51" s="230">
        <v>30</v>
      </c>
      <c r="V51" s="231" t="s">
        <v>82</v>
      </c>
      <c r="W51" s="1001">
        <v>788075000</v>
      </c>
      <c r="X51" s="230">
        <v>34</v>
      </c>
      <c r="Y51" s="231" t="s">
        <v>82</v>
      </c>
      <c r="Z51" s="607">
        <f>T51+W51</f>
        <v>1687340000</v>
      </c>
      <c r="AA51" s="285"/>
      <c r="AB51" s="286"/>
      <c r="AC51" s="287"/>
    </row>
    <row r="52" spans="1:29" ht="78">
      <c r="A52" s="280"/>
      <c r="B52" s="281"/>
      <c r="C52" s="160"/>
      <c r="D52" s="281"/>
      <c r="E52" s="282"/>
      <c r="F52" s="281"/>
      <c r="G52" s="281"/>
      <c r="H52" s="1089"/>
      <c r="I52" s="1089"/>
      <c r="J52" s="1089"/>
      <c r="K52" s="1102"/>
      <c r="L52" s="1101"/>
      <c r="M52" s="1102"/>
      <c r="N52" s="291"/>
      <c r="O52" s="1099"/>
      <c r="P52" s="230">
        <v>30</v>
      </c>
      <c r="Q52" s="309" t="s">
        <v>715</v>
      </c>
      <c r="R52" s="230">
        <v>30</v>
      </c>
      <c r="S52" s="231" t="s">
        <v>82</v>
      </c>
      <c r="T52" s="1001"/>
      <c r="U52" s="230">
        <v>30</v>
      </c>
      <c r="V52" s="231" t="s">
        <v>82</v>
      </c>
      <c r="W52" s="1001"/>
      <c r="X52" s="230">
        <v>30</v>
      </c>
      <c r="Y52" s="231" t="s">
        <v>82</v>
      </c>
      <c r="Z52" s="610"/>
      <c r="AA52" s="285"/>
      <c r="AB52" s="286"/>
      <c r="AC52" s="231"/>
    </row>
    <row r="53" spans="1:29" ht="25.5">
      <c r="A53" s="280"/>
      <c r="B53" s="281"/>
      <c r="C53" s="160"/>
      <c r="D53" s="281"/>
      <c r="E53" s="282"/>
      <c r="F53" s="281"/>
      <c r="G53" s="281"/>
      <c r="H53" s="1090"/>
      <c r="I53" s="1090"/>
      <c r="J53" s="1090"/>
      <c r="K53" s="926" t="s">
        <v>11</v>
      </c>
      <c r="L53" s="1096" t="s">
        <v>13</v>
      </c>
      <c r="M53" s="926" t="s">
        <v>649</v>
      </c>
      <c r="N53" s="283"/>
      <c r="O53" s="930" t="s">
        <v>794</v>
      </c>
      <c r="P53" s="230"/>
      <c r="Q53" s="231" t="s">
        <v>650</v>
      </c>
      <c r="R53" s="230">
        <v>1100</v>
      </c>
      <c r="S53" s="231" t="s">
        <v>650</v>
      </c>
      <c r="T53" s="895">
        <v>9000000</v>
      </c>
      <c r="U53" s="230"/>
      <c r="V53" s="231" t="s">
        <v>650</v>
      </c>
      <c r="W53" s="895"/>
      <c r="X53" s="230">
        <f>R53+U53</f>
        <v>1100</v>
      </c>
      <c r="Y53" s="231" t="s">
        <v>650</v>
      </c>
      <c r="Z53" s="932">
        <f>T53+W53</f>
        <v>9000000</v>
      </c>
      <c r="AA53" s="285"/>
      <c r="AB53" s="286"/>
      <c r="AC53" s="287"/>
    </row>
    <row r="54" spans="1:29" ht="25.5">
      <c r="A54" s="280"/>
      <c r="B54" s="281"/>
      <c r="C54" s="160"/>
      <c r="D54" s="281"/>
      <c r="E54" s="282"/>
      <c r="F54" s="281"/>
      <c r="G54" s="281"/>
      <c r="H54" s="1092"/>
      <c r="I54" s="1092"/>
      <c r="J54" s="1092"/>
      <c r="K54" s="927"/>
      <c r="L54" s="1098"/>
      <c r="M54" s="927"/>
      <c r="N54" s="291"/>
      <c r="O54" s="931"/>
      <c r="P54" s="230"/>
      <c r="Q54" s="231" t="s">
        <v>651</v>
      </c>
      <c r="R54" s="230">
        <v>800</v>
      </c>
      <c r="S54" s="231" t="s">
        <v>651</v>
      </c>
      <c r="T54" s="896"/>
      <c r="U54" s="230"/>
      <c r="V54" s="231" t="s">
        <v>651</v>
      </c>
      <c r="W54" s="1073"/>
      <c r="X54" s="230">
        <f>P54+R54+U54</f>
        <v>800</v>
      </c>
      <c r="Y54" s="231" t="s">
        <v>651</v>
      </c>
      <c r="Z54" s="933">
        <f>T54+W54</f>
        <v>0</v>
      </c>
      <c r="AA54" s="292"/>
      <c r="AB54" s="286"/>
      <c r="AC54" s="287"/>
    </row>
    <row r="55" spans="1:29" ht="45" customHeight="1">
      <c r="A55" s="280"/>
      <c r="B55" s="281"/>
      <c r="C55" s="160"/>
      <c r="D55" s="281"/>
      <c r="E55" s="282"/>
      <c r="F55" s="281"/>
      <c r="G55" s="281"/>
      <c r="H55" s="289"/>
      <c r="I55" s="289"/>
      <c r="J55" s="289"/>
      <c r="K55" s="309" t="s">
        <v>11</v>
      </c>
      <c r="L55" s="582" t="s">
        <v>41</v>
      </c>
      <c r="M55" s="309" t="s">
        <v>806</v>
      </c>
      <c r="N55" s="310"/>
      <c r="O55" s="231" t="s">
        <v>807</v>
      </c>
      <c r="P55" s="230"/>
      <c r="Q55" s="231" t="s">
        <v>82</v>
      </c>
      <c r="R55" s="230">
        <v>13</v>
      </c>
      <c r="S55" s="231" t="s">
        <v>82</v>
      </c>
      <c r="T55" s="518">
        <v>284495000</v>
      </c>
      <c r="U55" s="230">
        <v>5</v>
      </c>
      <c r="V55" s="231" t="s">
        <v>82</v>
      </c>
      <c r="W55" s="147">
        <v>123888000</v>
      </c>
      <c r="X55" s="230">
        <v>5</v>
      </c>
      <c r="Y55" s="231" t="s">
        <v>82</v>
      </c>
      <c r="Z55" s="607">
        <f>T55+W55</f>
        <v>408383000</v>
      </c>
      <c r="AA55" s="285"/>
      <c r="AB55" s="286"/>
      <c r="AC55" s="287"/>
    </row>
    <row r="56" spans="1:29" ht="22.5" customHeight="1">
      <c r="A56" s="280"/>
      <c r="B56" s="281"/>
      <c r="C56" s="160"/>
      <c r="D56" s="281"/>
      <c r="E56" s="282"/>
      <c r="F56" s="281"/>
      <c r="G56" s="281"/>
      <c r="H56" s="289"/>
      <c r="I56" s="289"/>
      <c r="J56" s="289"/>
      <c r="K56" s="309"/>
      <c r="L56" s="582"/>
      <c r="M56" s="309"/>
      <c r="N56" s="284"/>
      <c r="O56" s="231"/>
      <c r="P56" s="230"/>
      <c r="Q56" s="309"/>
      <c r="R56" s="230"/>
      <c r="S56" s="231"/>
      <c r="T56" s="239"/>
      <c r="U56" s="230"/>
      <c r="V56" s="231"/>
      <c r="W56" s="239"/>
      <c r="X56" s="269"/>
      <c r="Y56" s="231"/>
      <c r="Z56" s="610"/>
      <c r="AA56" s="292"/>
      <c r="AB56" s="286"/>
      <c r="AC56" s="287"/>
    </row>
    <row r="57" spans="1:31" ht="20.25" customHeight="1">
      <c r="A57" s="280"/>
      <c r="B57" s="281"/>
      <c r="C57" s="160"/>
      <c r="D57" s="281"/>
      <c r="E57" s="282"/>
      <c r="F57" s="611"/>
      <c r="G57" s="231"/>
      <c r="H57" s="307">
        <v>1</v>
      </c>
      <c r="I57" s="307" t="s">
        <v>46</v>
      </c>
      <c r="J57" s="307" t="s">
        <v>11</v>
      </c>
      <c r="K57" s="113" t="s">
        <v>25</v>
      </c>
      <c r="L57" s="576"/>
      <c r="M57" s="587" t="s">
        <v>405</v>
      </c>
      <c r="N57" s="612" t="s">
        <v>3</v>
      </c>
      <c r="O57" s="613" t="s">
        <v>895</v>
      </c>
      <c r="P57" s="254">
        <v>78</v>
      </c>
      <c r="Q57" s="113" t="s">
        <v>502</v>
      </c>
      <c r="R57" s="254">
        <v>8</v>
      </c>
      <c r="S57" s="188" t="s">
        <v>164</v>
      </c>
      <c r="T57" s="232">
        <f>SUM(T60:T97)</f>
        <v>3584971000</v>
      </c>
      <c r="U57" s="254">
        <v>9</v>
      </c>
      <c r="V57" s="188" t="s">
        <v>164</v>
      </c>
      <c r="W57" s="232">
        <f>SUM(W60:W97)</f>
        <v>1885160000</v>
      </c>
      <c r="X57" s="254">
        <f>P57+R57+U57</f>
        <v>95</v>
      </c>
      <c r="Y57" s="188" t="s">
        <v>164</v>
      </c>
      <c r="Z57" s="232">
        <f>SUM(Z60:Z97)</f>
        <v>5470131000</v>
      </c>
      <c r="AA57" s="590" t="s">
        <v>166</v>
      </c>
      <c r="AB57" s="286"/>
      <c r="AC57" s="591" t="s">
        <v>984</v>
      </c>
      <c r="AE57" s="288" t="e">
        <f>#REF!+#REF!+#REF!+T57+W57</f>
        <v>#REF!</v>
      </c>
    </row>
    <row r="58" spans="1:31" ht="20.25" customHeight="1">
      <c r="A58" s="280"/>
      <c r="B58" s="281"/>
      <c r="C58" s="160"/>
      <c r="D58" s="281"/>
      <c r="E58" s="282"/>
      <c r="F58" s="611"/>
      <c r="G58" s="585"/>
      <c r="H58" s="307"/>
      <c r="I58" s="307"/>
      <c r="J58" s="307"/>
      <c r="K58" s="113"/>
      <c r="L58" s="576"/>
      <c r="M58" s="593" t="s">
        <v>406</v>
      </c>
      <c r="N58" s="614"/>
      <c r="O58" s="589" t="s">
        <v>896</v>
      </c>
      <c r="P58" s="230"/>
      <c r="Q58" s="309"/>
      <c r="R58" s="254"/>
      <c r="S58" s="188"/>
      <c r="T58" s="232"/>
      <c r="U58" s="254"/>
      <c r="V58" s="188"/>
      <c r="W58" s="232"/>
      <c r="X58" s="250"/>
      <c r="Y58" s="595"/>
      <c r="Z58" s="249"/>
      <c r="AA58" s="292"/>
      <c r="AB58" s="286"/>
      <c r="AC58" s="287"/>
      <c r="AE58" s="288"/>
    </row>
    <row r="59" spans="1:29" ht="20.25" customHeight="1">
      <c r="A59" s="280"/>
      <c r="B59" s="281"/>
      <c r="C59" s="160"/>
      <c r="D59" s="281"/>
      <c r="E59" s="282"/>
      <c r="F59" s="611"/>
      <c r="G59" s="585"/>
      <c r="H59" s="307"/>
      <c r="I59" s="307"/>
      <c r="J59" s="307"/>
      <c r="K59" s="113"/>
      <c r="L59" s="576"/>
      <c r="M59" s="593"/>
      <c r="N59" s="614"/>
      <c r="O59" s="589"/>
      <c r="P59" s="230"/>
      <c r="Q59" s="309"/>
      <c r="R59" s="230"/>
      <c r="S59" s="231"/>
      <c r="T59" s="232"/>
      <c r="U59" s="230"/>
      <c r="V59" s="231"/>
      <c r="W59" s="232"/>
      <c r="X59" s="235"/>
      <c r="Y59" s="581"/>
      <c r="Z59" s="249"/>
      <c r="AA59" s="292"/>
      <c r="AB59" s="286"/>
      <c r="AC59" s="287"/>
    </row>
    <row r="60" spans="1:29" ht="51.75">
      <c r="A60" s="280"/>
      <c r="B60" s="281"/>
      <c r="C60" s="160"/>
      <c r="D60" s="281"/>
      <c r="E60" s="282"/>
      <c r="F60" s="281"/>
      <c r="G60" s="615"/>
      <c r="H60" s="512"/>
      <c r="I60" s="512"/>
      <c r="J60" s="533"/>
      <c r="K60" s="499" t="s">
        <v>25</v>
      </c>
      <c r="L60" s="534" t="s">
        <v>20</v>
      </c>
      <c r="M60" s="383" t="s">
        <v>115</v>
      </c>
      <c r="N60" s="283"/>
      <c r="O60" s="426" t="s">
        <v>116</v>
      </c>
      <c r="P60" s="230"/>
      <c r="Q60" s="309"/>
      <c r="R60" s="230">
        <v>4</v>
      </c>
      <c r="S60" s="231" t="s">
        <v>808</v>
      </c>
      <c r="T60" s="508">
        <v>1600000000</v>
      </c>
      <c r="U60" s="230"/>
      <c r="V60" s="231" t="s">
        <v>808</v>
      </c>
      <c r="W60" s="508"/>
      <c r="X60" s="230">
        <v>4</v>
      </c>
      <c r="Y60" s="231" t="s">
        <v>808</v>
      </c>
      <c r="Z60" s="510">
        <f>T60+W60</f>
        <v>1600000000</v>
      </c>
      <c r="AA60" s="616"/>
      <c r="AB60" s="286"/>
      <c r="AC60" s="287"/>
    </row>
    <row r="61" spans="1:29" ht="12.75">
      <c r="A61" s="280"/>
      <c r="B61" s="281"/>
      <c r="C61" s="160"/>
      <c r="D61" s="281"/>
      <c r="E61" s="282"/>
      <c r="F61" s="281"/>
      <c r="G61" s="615"/>
      <c r="H61" s="512"/>
      <c r="I61" s="512"/>
      <c r="J61" s="533"/>
      <c r="K61" s="499"/>
      <c r="L61" s="534"/>
      <c r="M61" s="383"/>
      <c r="N61" s="283"/>
      <c r="O61" s="426"/>
      <c r="P61" s="230"/>
      <c r="Q61" s="309"/>
      <c r="R61" s="230"/>
      <c r="S61" s="231"/>
      <c r="T61" s="508"/>
      <c r="U61" s="230"/>
      <c r="V61" s="231"/>
      <c r="W61" s="508"/>
      <c r="X61" s="230"/>
      <c r="Y61" s="231"/>
      <c r="Z61" s="510"/>
      <c r="AA61" s="616"/>
      <c r="AB61" s="286"/>
      <c r="AC61" s="287"/>
    </row>
    <row r="62" spans="1:29" ht="25.5">
      <c r="A62" s="280"/>
      <c r="B62" s="281"/>
      <c r="C62" s="160"/>
      <c r="D62" s="281"/>
      <c r="E62" s="282"/>
      <c r="F62" s="281"/>
      <c r="G62" s="615"/>
      <c r="H62" s="512"/>
      <c r="I62" s="512"/>
      <c r="J62" s="533"/>
      <c r="K62" s="499" t="s">
        <v>25</v>
      </c>
      <c r="L62" s="534" t="s">
        <v>42</v>
      </c>
      <c r="M62" s="383" t="s">
        <v>119</v>
      </c>
      <c r="N62" s="283"/>
      <c r="O62" s="426" t="s">
        <v>716</v>
      </c>
      <c r="P62" s="230">
        <v>1</v>
      </c>
      <c r="Q62" s="309" t="s">
        <v>973</v>
      </c>
      <c r="R62" s="617" t="s">
        <v>3</v>
      </c>
      <c r="S62" s="618" t="s">
        <v>3</v>
      </c>
      <c r="T62" s="508"/>
      <c r="U62" s="230">
        <v>1</v>
      </c>
      <c r="V62" s="231" t="s">
        <v>974</v>
      </c>
      <c r="W62" s="508">
        <v>850000000</v>
      </c>
      <c r="X62" s="230">
        <v>1</v>
      </c>
      <c r="Y62" s="231" t="s">
        <v>496</v>
      </c>
      <c r="Z62" s="510">
        <f>T62+W62</f>
        <v>850000000</v>
      </c>
      <c r="AA62" s="616"/>
      <c r="AB62" s="286"/>
      <c r="AC62" s="287"/>
    </row>
    <row r="63" spans="1:30" ht="51.75">
      <c r="A63" s="280"/>
      <c r="B63" s="281"/>
      <c r="C63" s="160"/>
      <c r="D63" s="281"/>
      <c r="E63" s="282"/>
      <c r="F63" s="281"/>
      <c r="G63" s="281"/>
      <c r="H63" s="926"/>
      <c r="I63" s="926"/>
      <c r="J63" s="926"/>
      <c r="K63" s="1090" t="s">
        <v>25</v>
      </c>
      <c r="L63" s="1105" t="s">
        <v>40</v>
      </c>
      <c r="M63" s="1090" t="s">
        <v>120</v>
      </c>
      <c r="N63" s="283"/>
      <c r="O63" s="930" t="s">
        <v>195</v>
      </c>
      <c r="P63" s="230">
        <v>14</v>
      </c>
      <c r="Q63" s="309" t="s">
        <v>1070</v>
      </c>
      <c r="R63" s="230">
        <v>6</v>
      </c>
      <c r="S63" s="231" t="s">
        <v>809</v>
      </c>
      <c r="T63" s="895">
        <v>170700000</v>
      </c>
      <c r="U63" s="230">
        <v>3</v>
      </c>
      <c r="V63" s="231" t="s">
        <v>1071</v>
      </c>
      <c r="W63" s="895">
        <v>54700000</v>
      </c>
      <c r="X63" s="230">
        <f>P63+R63+U63</f>
        <v>23</v>
      </c>
      <c r="Y63" s="231" t="s">
        <v>809</v>
      </c>
      <c r="Z63" s="892">
        <f>T63+W63</f>
        <v>225400000</v>
      </c>
      <c r="AA63" s="616"/>
      <c r="AB63" s="286"/>
      <c r="AC63" s="287"/>
      <c r="AD63" s="288" t="e">
        <f>P63+#REF!+#REF!+#REF!+R63+U63</f>
        <v>#REF!</v>
      </c>
    </row>
    <row r="64" spans="1:30" ht="25.5">
      <c r="A64" s="280"/>
      <c r="B64" s="281"/>
      <c r="C64" s="160"/>
      <c r="D64" s="281"/>
      <c r="E64" s="282"/>
      <c r="F64" s="281"/>
      <c r="G64" s="281"/>
      <c r="H64" s="1088"/>
      <c r="I64" s="1088"/>
      <c r="J64" s="1088"/>
      <c r="K64" s="1091"/>
      <c r="L64" s="1106"/>
      <c r="M64" s="1091"/>
      <c r="N64" s="297"/>
      <c r="O64" s="950"/>
      <c r="P64" s="230">
        <v>16</v>
      </c>
      <c r="Q64" s="309" t="s">
        <v>618</v>
      </c>
      <c r="R64" s="230">
        <v>10</v>
      </c>
      <c r="S64" s="231" t="s">
        <v>810</v>
      </c>
      <c r="T64" s="920"/>
      <c r="U64" s="230">
        <v>3</v>
      </c>
      <c r="V64" s="231" t="s">
        <v>810</v>
      </c>
      <c r="W64" s="920"/>
      <c r="X64" s="230">
        <f>P64+R64+U64</f>
        <v>29</v>
      </c>
      <c r="Y64" s="231" t="s">
        <v>810</v>
      </c>
      <c r="Z64" s="892"/>
      <c r="AA64" s="292"/>
      <c r="AB64" s="286"/>
      <c r="AC64" s="287"/>
      <c r="AD64" s="288" t="e">
        <f>P64+#REF!+#REF!+#REF!+R64+U64</f>
        <v>#REF!</v>
      </c>
    </row>
    <row r="65" spans="1:30" ht="25.5">
      <c r="A65" s="280"/>
      <c r="B65" s="281"/>
      <c r="C65" s="160"/>
      <c r="D65" s="281"/>
      <c r="E65" s="282"/>
      <c r="F65" s="281"/>
      <c r="G65" s="281"/>
      <c r="H65" s="296"/>
      <c r="I65" s="296"/>
      <c r="J65" s="296"/>
      <c r="K65" s="1092"/>
      <c r="L65" s="1107"/>
      <c r="M65" s="1092"/>
      <c r="N65" s="297"/>
      <c r="O65" s="931"/>
      <c r="P65" s="230"/>
      <c r="Q65" s="309" t="s">
        <v>975</v>
      </c>
      <c r="R65" s="230"/>
      <c r="S65" s="231"/>
      <c r="T65" s="502"/>
      <c r="U65" s="230"/>
      <c r="V65" s="231" t="s">
        <v>340</v>
      </c>
      <c r="W65" s="896"/>
      <c r="X65" s="230"/>
      <c r="Y65" s="231"/>
      <c r="Z65" s="501"/>
      <c r="AA65" s="292"/>
      <c r="AB65" s="286"/>
      <c r="AC65" s="287"/>
      <c r="AD65" s="288"/>
    </row>
    <row r="66" spans="1:31" ht="39">
      <c r="A66" s="280"/>
      <c r="B66" s="281"/>
      <c r="C66" s="160"/>
      <c r="D66" s="281"/>
      <c r="E66" s="282"/>
      <c r="F66" s="281"/>
      <c r="G66" s="281"/>
      <c r="H66" s="1089"/>
      <c r="I66" s="1090"/>
      <c r="J66" s="1093"/>
      <c r="K66" s="926" t="s">
        <v>25</v>
      </c>
      <c r="L66" s="1103" t="s">
        <v>21</v>
      </c>
      <c r="M66" s="926" t="s">
        <v>47</v>
      </c>
      <c r="N66" s="283"/>
      <c r="O66" s="930" t="s">
        <v>124</v>
      </c>
      <c r="P66" s="230">
        <v>10</v>
      </c>
      <c r="Q66" s="309" t="s">
        <v>720</v>
      </c>
      <c r="R66" s="230"/>
      <c r="S66" s="231"/>
      <c r="T66" s="889">
        <v>148025000</v>
      </c>
      <c r="U66" s="230"/>
      <c r="V66" s="231"/>
      <c r="W66" s="889">
        <v>51800000</v>
      </c>
      <c r="X66" s="230"/>
      <c r="Y66" s="231"/>
      <c r="Z66" s="895">
        <f>T66+W66</f>
        <v>199825000</v>
      </c>
      <c r="AA66" s="616"/>
      <c r="AB66" s="286"/>
      <c r="AC66" s="287"/>
      <c r="AD66" s="288" t="e">
        <f>SUM(P66+#REF!+#REF!+#REF!+R66+U66)</f>
        <v>#REF!</v>
      </c>
      <c r="AE66" s="288" t="e">
        <f>SUM(AD66:AD71)</f>
        <v>#REF!</v>
      </c>
    </row>
    <row r="67" spans="1:30" ht="51.75">
      <c r="A67" s="280"/>
      <c r="B67" s="281"/>
      <c r="C67" s="160"/>
      <c r="D67" s="281"/>
      <c r="E67" s="282"/>
      <c r="F67" s="281"/>
      <c r="G67" s="281"/>
      <c r="H67" s="1089"/>
      <c r="I67" s="1091"/>
      <c r="J67" s="1094"/>
      <c r="K67" s="1088"/>
      <c r="L67" s="1097"/>
      <c r="M67" s="1088"/>
      <c r="N67" s="297"/>
      <c r="O67" s="950"/>
      <c r="P67" s="230">
        <v>3</v>
      </c>
      <c r="Q67" s="309" t="s">
        <v>721</v>
      </c>
      <c r="R67" s="230"/>
      <c r="S67" s="231" t="s">
        <v>1042</v>
      </c>
      <c r="T67" s="890"/>
      <c r="U67" s="230"/>
      <c r="V67" s="231"/>
      <c r="W67" s="890"/>
      <c r="X67" s="230">
        <f aca="true" t="shared" si="3" ref="X67:X76">P67+R67+U67</f>
        <v>3</v>
      </c>
      <c r="Y67" s="231" t="s">
        <v>1028</v>
      </c>
      <c r="Z67" s="920"/>
      <c r="AA67" s="292"/>
      <c r="AB67" s="286"/>
      <c r="AC67" s="287"/>
      <c r="AD67" s="288" t="e">
        <f>SUM(P67+#REF!+#REF!+#REF!+R67+U67)</f>
        <v>#REF!</v>
      </c>
    </row>
    <row r="68" spans="1:30" ht="25.5">
      <c r="A68" s="280"/>
      <c r="B68" s="281"/>
      <c r="C68" s="160"/>
      <c r="D68" s="281"/>
      <c r="E68" s="282"/>
      <c r="F68" s="281"/>
      <c r="G68" s="281"/>
      <c r="H68" s="1089"/>
      <c r="I68" s="1091"/>
      <c r="J68" s="1094"/>
      <c r="K68" s="1088"/>
      <c r="L68" s="1097"/>
      <c r="M68" s="1088"/>
      <c r="N68" s="297"/>
      <c r="O68" s="950"/>
      <c r="P68" s="230">
        <v>1</v>
      </c>
      <c r="Q68" s="309" t="s">
        <v>722</v>
      </c>
      <c r="R68" s="230">
        <v>3</v>
      </c>
      <c r="S68" s="231" t="s">
        <v>1029</v>
      </c>
      <c r="T68" s="890"/>
      <c r="U68" s="230"/>
      <c r="V68" s="231"/>
      <c r="W68" s="890"/>
      <c r="X68" s="230">
        <f t="shared" si="3"/>
        <v>4</v>
      </c>
      <c r="Y68" s="231" t="s">
        <v>1029</v>
      </c>
      <c r="Z68" s="920"/>
      <c r="AA68" s="616"/>
      <c r="AB68" s="286"/>
      <c r="AC68" s="287"/>
      <c r="AD68" s="288" t="e">
        <f>SUM(P68+#REF!+#REF!+#REF!+R68+U68)</f>
        <v>#REF!</v>
      </c>
    </row>
    <row r="69" spans="1:30" ht="64.5">
      <c r="A69" s="280"/>
      <c r="B69" s="281"/>
      <c r="C69" s="160"/>
      <c r="D69" s="281"/>
      <c r="E69" s="282"/>
      <c r="F69" s="281"/>
      <c r="G69" s="281"/>
      <c r="H69" s="1089"/>
      <c r="I69" s="1091"/>
      <c r="J69" s="1094"/>
      <c r="K69" s="1088"/>
      <c r="L69" s="1097"/>
      <c r="M69" s="1088"/>
      <c r="N69" s="297"/>
      <c r="O69" s="950"/>
      <c r="P69" s="230">
        <v>3</v>
      </c>
      <c r="Q69" s="309" t="s">
        <v>723</v>
      </c>
      <c r="R69" s="230"/>
      <c r="S69" s="231" t="s">
        <v>723</v>
      </c>
      <c r="T69" s="890"/>
      <c r="U69" s="230"/>
      <c r="V69" s="231"/>
      <c r="W69" s="890"/>
      <c r="X69" s="230">
        <f t="shared" si="3"/>
        <v>3</v>
      </c>
      <c r="Y69" s="231" t="s">
        <v>723</v>
      </c>
      <c r="Z69" s="920"/>
      <c r="AA69" s="292"/>
      <c r="AB69" s="286"/>
      <c r="AC69" s="287"/>
      <c r="AD69" s="288" t="e">
        <f>SUM(P69+#REF!+#REF!+#REF!+R69+U69)</f>
        <v>#REF!</v>
      </c>
    </row>
    <row r="70" spans="1:30" ht="25.5">
      <c r="A70" s="280"/>
      <c r="B70" s="281"/>
      <c r="C70" s="160"/>
      <c r="D70" s="281"/>
      <c r="E70" s="282"/>
      <c r="F70" s="281"/>
      <c r="G70" s="281"/>
      <c r="H70" s="1089"/>
      <c r="I70" s="1091"/>
      <c r="J70" s="1094"/>
      <c r="K70" s="1088"/>
      <c r="L70" s="1097"/>
      <c r="M70" s="1088"/>
      <c r="N70" s="297"/>
      <c r="O70" s="950"/>
      <c r="P70" s="230">
        <v>1</v>
      </c>
      <c r="Q70" s="309" t="s">
        <v>724</v>
      </c>
      <c r="R70" s="230"/>
      <c r="S70" s="231"/>
      <c r="T70" s="890"/>
      <c r="U70" s="230"/>
      <c r="V70" s="231"/>
      <c r="W70" s="890"/>
      <c r="X70" s="230">
        <f t="shared" si="3"/>
        <v>1</v>
      </c>
      <c r="Y70" s="231" t="s">
        <v>724</v>
      </c>
      <c r="Z70" s="920"/>
      <c r="AA70" s="292"/>
      <c r="AB70" s="286"/>
      <c r="AC70" s="287"/>
      <c r="AD70" s="288" t="e">
        <f>SUM(P70+#REF!+#REF!+#REF!+R70+U70)</f>
        <v>#REF!</v>
      </c>
    </row>
    <row r="71" spans="1:30" ht="25.5">
      <c r="A71" s="280"/>
      <c r="B71" s="281"/>
      <c r="C71" s="160"/>
      <c r="D71" s="281"/>
      <c r="E71" s="282"/>
      <c r="F71" s="281"/>
      <c r="G71" s="619"/>
      <c r="H71" s="289"/>
      <c r="I71" s="1091"/>
      <c r="J71" s="1094"/>
      <c r="K71" s="1088"/>
      <c r="L71" s="1097"/>
      <c r="M71" s="1088"/>
      <c r="N71" s="297"/>
      <c r="O71" s="950"/>
      <c r="P71" s="230">
        <v>4</v>
      </c>
      <c r="Q71" s="309" t="s">
        <v>725</v>
      </c>
      <c r="R71" s="230"/>
      <c r="S71" s="231"/>
      <c r="T71" s="890"/>
      <c r="U71" s="230">
        <v>4</v>
      </c>
      <c r="V71" s="231" t="s">
        <v>1072</v>
      </c>
      <c r="W71" s="890"/>
      <c r="X71" s="230">
        <f t="shared" si="3"/>
        <v>8</v>
      </c>
      <c r="Y71" s="231" t="s">
        <v>725</v>
      </c>
      <c r="Z71" s="920"/>
      <c r="AA71" s="292"/>
      <c r="AB71" s="286"/>
      <c r="AC71" s="287"/>
      <c r="AD71" s="288" t="e">
        <f>SUM(P71+#REF!+#REF!+#REF!+R71+U71)</f>
        <v>#REF!</v>
      </c>
    </row>
    <row r="72" spans="1:30" ht="42" customHeight="1">
      <c r="A72" s="280"/>
      <c r="B72" s="281"/>
      <c r="C72" s="160"/>
      <c r="D72" s="281"/>
      <c r="E72" s="282"/>
      <c r="F72" s="281"/>
      <c r="G72" s="619"/>
      <c r="H72" s="512"/>
      <c r="I72" s="293"/>
      <c r="J72" s="294"/>
      <c r="K72" s="296"/>
      <c r="L72" s="620"/>
      <c r="M72" s="296"/>
      <c r="N72" s="297"/>
      <c r="O72" s="517"/>
      <c r="P72" s="230"/>
      <c r="Q72" s="309" t="s">
        <v>1027</v>
      </c>
      <c r="R72" s="230">
        <v>10</v>
      </c>
      <c r="S72" s="231" t="s">
        <v>812</v>
      </c>
      <c r="T72" s="509"/>
      <c r="U72" s="230"/>
      <c r="V72" s="231"/>
      <c r="W72" s="509"/>
      <c r="X72" s="230">
        <f t="shared" si="3"/>
        <v>10</v>
      </c>
      <c r="Y72" s="231" t="s">
        <v>812</v>
      </c>
      <c r="Z72" s="502"/>
      <c r="AA72" s="292"/>
      <c r="AB72" s="286"/>
      <c r="AC72" s="287"/>
      <c r="AD72" s="288"/>
    </row>
    <row r="73" spans="1:30" ht="51.75">
      <c r="A73" s="280"/>
      <c r="B73" s="281"/>
      <c r="C73" s="160"/>
      <c r="D73" s="281"/>
      <c r="E73" s="282"/>
      <c r="F73" s="281"/>
      <c r="G73" s="619"/>
      <c r="H73" s="512"/>
      <c r="I73" s="293"/>
      <c r="J73" s="294"/>
      <c r="K73" s="296"/>
      <c r="L73" s="620"/>
      <c r="M73" s="296"/>
      <c r="N73" s="297"/>
      <c r="O73" s="517"/>
      <c r="P73" s="230"/>
      <c r="Q73" s="309" t="s">
        <v>811</v>
      </c>
      <c r="R73" s="230">
        <v>4</v>
      </c>
      <c r="S73" s="231" t="s">
        <v>811</v>
      </c>
      <c r="T73" s="509"/>
      <c r="U73" s="230"/>
      <c r="V73" s="231"/>
      <c r="W73" s="509"/>
      <c r="X73" s="230">
        <f t="shared" si="3"/>
        <v>4</v>
      </c>
      <c r="Y73" s="231" t="s">
        <v>811</v>
      </c>
      <c r="Z73" s="502"/>
      <c r="AA73" s="292"/>
      <c r="AB73" s="286"/>
      <c r="AC73" s="287"/>
      <c r="AD73" s="288"/>
    </row>
    <row r="74" spans="1:30" ht="25.5">
      <c r="A74" s="280"/>
      <c r="B74" s="281"/>
      <c r="C74" s="160"/>
      <c r="D74" s="281"/>
      <c r="E74" s="282"/>
      <c r="F74" s="281"/>
      <c r="G74" s="619"/>
      <c r="H74" s="512"/>
      <c r="I74" s="293"/>
      <c r="J74" s="294"/>
      <c r="K74" s="296"/>
      <c r="L74" s="620"/>
      <c r="M74" s="296"/>
      <c r="N74" s="297"/>
      <c r="O74" s="517"/>
      <c r="P74" s="230"/>
      <c r="Q74" s="309" t="s">
        <v>1030</v>
      </c>
      <c r="R74" s="230">
        <v>10</v>
      </c>
      <c r="S74" s="231" t="s">
        <v>813</v>
      </c>
      <c r="T74" s="509"/>
      <c r="U74" s="230"/>
      <c r="V74" s="231"/>
      <c r="W74" s="509"/>
      <c r="X74" s="230">
        <f t="shared" si="3"/>
        <v>10</v>
      </c>
      <c r="Y74" s="231" t="s">
        <v>813</v>
      </c>
      <c r="Z74" s="502"/>
      <c r="AA74" s="292"/>
      <c r="AB74" s="286"/>
      <c r="AC74" s="287"/>
      <c r="AD74" s="288"/>
    </row>
    <row r="75" spans="1:30" ht="51.75">
      <c r="A75" s="280"/>
      <c r="B75" s="281"/>
      <c r="C75" s="160"/>
      <c r="D75" s="281"/>
      <c r="E75" s="282"/>
      <c r="F75" s="281"/>
      <c r="G75" s="619"/>
      <c r="H75" s="512"/>
      <c r="I75" s="293"/>
      <c r="J75" s="294"/>
      <c r="K75" s="296"/>
      <c r="L75" s="620"/>
      <c r="M75" s="296"/>
      <c r="N75" s="297"/>
      <c r="O75" s="517"/>
      <c r="P75" s="230"/>
      <c r="Q75" s="309" t="s">
        <v>1031</v>
      </c>
      <c r="R75" s="230"/>
      <c r="S75" s="231" t="s">
        <v>1031</v>
      </c>
      <c r="T75" s="509"/>
      <c r="U75" s="230"/>
      <c r="V75" s="231"/>
      <c r="W75" s="509"/>
      <c r="X75" s="230">
        <f t="shared" si="3"/>
        <v>0</v>
      </c>
      <c r="Y75" s="231" t="s">
        <v>811</v>
      </c>
      <c r="Z75" s="502"/>
      <c r="AA75" s="292"/>
      <c r="AB75" s="286"/>
      <c r="AC75" s="287"/>
      <c r="AD75" s="288"/>
    </row>
    <row r="76" spans="1:30" ht="25.5">
      <c r="A76" s="280"/>
      <c r="B76" s="281"/>
      <c r="C76" s="160"/>
      <c r="D76" s="281"/>
      <c r="E76" s="282"/>
      <c r="F76" s="281"/>
      <c r="G76" s="619"/>
      <c r="H76" s="512"/>
      <c r="I76" s="293"/>
      <c r="J76" s="294"/>
      <c r="K76" s="296"/>
      <c r="L76" s="620"/>
      <c r="M76" s="296"/>
      <c r="N76" s="297"/>
      <c r="O76" s="517"/>
      <c r="P76" s="230"/>
      <c r="Q76" s="309" t="s">
        <v>1073</v>
      </c>
      <c r="R76" s="230"/>
      <c r="S76" s="231"/>
      <c r="T76" s="509"/>
      <c r="U76" s="230">
        <v>4</v>
      </c>
      <c r="V76" s="231" t="s">
        <v>1074</v>
      </c>
      <c r="W76" s="509"/>
      <c r="X76" s="230">
        <f t="shared" si="3"/>
        <v>4</v>
      </c>
      <c r="Y76" s="231"/>
      <c r="Z76" s="502"/>
      <c r="AA76" s="292"/>
      <c r="AB76" s="286"/>
      <c r="AC76" s="287"/>
      <c r="AD76" s="288"/>
    </row>
    <row r="77" spans="1:30" ht="15.75" customHeight="1">
      <c r="A77" s="280"/>
      <c r="B77" s="281"/>
      <c r="C77" s="160"/>
      <c r="D77" s="281"/>
      <c r="E77" s="282"/>
      <c r="F77" s="281"/>
      <c r="G77" s="619"/>
      <c r="H77" s="512"/>
      <c r="I77" s="293"/>
      <c r="J77" s="294"/>
      <c r="K77" s="296"/>
      <c r="L77" s="620"/>
      <c r="M77" s="296"/>
      <c r="N77" s="297"/>
      <c r="O77" s="517"/>
      <c r="P77" s="230"/>
      <c r="Q77" s="309"/>
      <c r="R77" s="230"/>
      <c r="S77" s="231"/>
      <c r="T77" s="509"/>
      <c r="U77" s="230"/>
      <c r="V77" s="231"/>
      <c r="W77" s="509"/>
      <c r="X77" s="230"/>
      <c r="Y77" s="231"/>
      <c r="Z77" s="502"/>
      <c r="AA77" s="292"/>
      <c r="AB77" s="286"/>
      <c r="AC77" s="287"/>
      <c r="AD77" s="288"/>
    </row>
    <row r="78" spans="1:29" ht="44.25" customHeight="1">
      <c r="A78" s="280"/>
      <c r="B78" s="281"/>
      <c r="C78" s="160"/>
      <c r="D78" s="281"/>
      <c r="E78" s="282"/>
      <c r="F78" s="281"/>
      <c r="G78" s="281"/>
      <c r="H78" s="926"/>
      <c r="I78" s="926"/>
      <c r="J78" s="926"/>
      <c r="K78" s="926" t="s">
        <v>25</v>
      </c>
      <c r="L78" s="1076" t="s">
        <v>23</v>
      </c>
      <c r="M78" s="926" t="s">
        <v>125</v>
      </c>
      <c r="N78" s="283"/>
      <c r="O78" s="930" t="s">
        <v>126</v>
      </c>
      <c r="P78" s="230">
        <v>3</v>
      </c>
      <c r="Q78" s="231" t="s">
        <v>1043</v>
      </c>
      <c r="R78" s="230">
        <v>1</v>
      </c>
      <c r="S78" s="231" t="s">
        <v>1043</v>
      </c>
      <c r="T78" s="895">
        <v>583825000</v>
      </c>
      <c r="U78" s="230">
        <v>1</v>
      </c>
      <c r="V78" s="231" t="s">
        <v>1043</v>
      </c>
      <c r="W78" s="895">
        <v>364050000</v>
      </c>
      <c r="X78" s="230">
        <f aca="true" t="shared" si="4" ref="X78:X86">P78+R78+U78</f>
        <v>5</v>
      </c>
      <c r="Y78" s="231" t="s">
        <v>1043</v>
      </c>
      <c r="Z78" s="895">
        <f>T78+W78</f>
        <v>947875000</v>
      </c>
      <c r="AA78" s="285"/>
      <c r="AB78" s="286"/>
      <c r="AC78" s="287"/>
    </row>
    <row r="79" spans="1:29" ht="39">
      <c r="A79" s="280"/>
      <c r="B79" s="281"/>
      <c r="C79" s="160"/>
      <c r="D79" s="281"/>
      <c r="E79" s="282"/>
      <c r="F79" s="281"/>
      <c r="G79" s="281"/>
      <c r="H79" s="1088"/>
      <c r="I79" s="1088"/>
      <c r="J79" s="1088"/>
      <c r="K79" s="1088"/>
      <c r="L79" s="1088"/>
      <c r="M79" s="1088"/>
      <c r="N79" s="291"/>
      <c r="O79" s="950"/>
      <c r="P79" s="230">
        <v>6</v>
      </c>
      <c r="Q79" s="231" t="s">
        <v>1044</v>
      </c>
      <c r="R79" s="230">
        <v>2</v>
      </c>
      <c r="S79" s="231" t="s">
        <v>1044</v>
      </c>
      <c r="T79" s="920"/>
      <c r="U79" s="230">
        <v>2</v>
      </c>
      <c r="V79" s="231" t="s">
        <v>211</v>
      </c>
      <c r="W79" s="920"/>
      <c r="X79" s="230">
        <f t="shared" si="4"/>
        <v>10</v>
      </c>
      <c r="Y79" s="231" t="s">
        <v>211</v>
      </c>
      <c r="Z79" s="920"/>
      <c r="AA79" s="292"/>
      <c r="AB79" s="286"/>
      <c r="AC79" s="287"/>
    </row>
    <row r="80" spans="1:29" ht="39">
      <c r="A80" s="280"/>
      <c r="B80" s="281"/>
      <c r="C80" s="160"/>
      <c r="D80" s="281"/>
      <c r="E80" s="282"/>
      <c r="F80" s="281"/>
      <c r="G80" s="281"/>
      <c r="H80" s="1088"/>
      <c r="I80" s="1088"/>
      <c r="J80" s="1088"/>
      <c r="K80" s="1088"/>
      <c r="L80" s="1088"/>
      <c r="M80" s="1088"/>
      <c r="N80" s="297"/>
      <c r="O80" s="950"/>
      <c r="P80" s="230">
        <v>1</v>
      </c>
      <c r="Q80" s="621" t="s">
        <v>1045</v>
      </c>
      <c r="R80" s="230">
        <v>1</v>
      </c>
      <c r="S80" s="231" t="s">
        <v>814</v>
      </c>
      <c r="T80" s="920"/>
      <c r="U80" s="230">
        <v>1</v>
      </c>
      <c r="V80" s="231" t="s">
        <v>814</v>
      </c>
      <c r="W80" s="920"/>
      <c r="X80" s="230">
        <f t="shared" si="4"/>
        <v>3</v>
      </c>
      <c r="Y80" s="231" t="s">
        <v>814</v>
      </c>
      <c r="Z80" s="920"/>
      <c r="AA80" s="292"/>
      <c r="AB80" s="286"/>
      <c r="AC80" s="287"/>
    </row>
    <row r="81" spans="1:29" ht="39">
      <c r="A81" s="280"/>
      <c r="B81" s="281"/>
      <c r="C81" s="160"/>
      <c r="D81" s="281"/>
      <c r="E81" s="282"/>
      <c r="F81" s="281"/>
      <c r="G81" s="281"/>
      <c r="H81" s="927"/>
      <c r="I81" s="927"/>
      <c r="J81" s="927"/>
      <c r="K81" s="927"/>
      <c r="L81" s="927"/>
      <c r="M81" s="927"/>
      <c r="N81" s="297"/>
      <c r="O81" s="931"/>
      <c r="P81" s="230">
        <v>1</v>
      </c>
      <c r="Q81" s="621" t="s">
        <v>727</v>
      </c>
      <c r="R81" s="230">
        <v>1</v>
      </c>
      <c r="S81" s="231" t="s">
        <v>727</v>
      </c>
      <c r="T81" s="896"/>
      <c r="U81" s="230"/>
      <c r="V81" s="231" t="s">
        <v>727</v>
      </c>
      <c r="W81" s="896"/>
      <c r="X81" s="230">
        <f t="shared" si="4"/>
        <v>2</v>
      </c>
      <c r="Y81" s="231" t="s">
        <v>727</v>
      </c>
      <c r="Z81" s="896"/>
      <c r="AA81" s="292"/>
      <c r="AB81" s="286"/>
      <c r="AC81" s="287"/>
    </row>
    <row r="82" spans="1:29" ht="51.75">
      <c r="A82" s="280"/>
      <c r="B82" s="281"/>
      <c r="C82" s="160"/>
      <c r="D82" s="281"/>
      <c r="E82" s="282"/>
      <c r="F82" s="281"/>
      <c r="G82" s="281"/>
      <c r="H82" s="1089"/>
      <c r="I82" s="1089"/>
      <c r="J82" s="1100"/>
      <c r="K82" s="1102" t="s">
        <v>25</v>
      </c>
      <c r="L82" s="1101" t="s">
        <v>926</v>
      </c>
      <c r="M82" s="1102" t="s">
        <v>127</v>
      </c>
      <c r="N82" s="283"/>
      <c r="O82" s="1099" t="s">
        <v>128</v>
      </c>
      <c r="P82" s="301">
        <v>41</v>
      </c>
      <c r="Q82" s="309" t="s">
        <v>1046</v>
      </c>
      <c r="R82" s="301">
        <v>33</v>
      </c>
      <c r="S82" s="309" t="s">
        <v>1046</v>
      </c>
      <c r="T82" s="979">
        <v>672770000</v>
      </c>
      <c r="U82" s="301">
        <v>19</v>
      </c>
      <c r="V82" s="309" t="s">
        <v>1046</v>
      </c>
      <c r="W82" s="979">
        <v>395660000</v>
      </c>
      <c r="X82" s="230">
        <f t="shared" si="4"/>
        <v>93</v>
      </c>
      <c r="Y82" s="309" t="s">
        <v>1046</v>
      </c>
      <c r="Z82" s="1111">
        <f>T82+W82</f>
        <v>1068430000</v>
      </c>
      <c r="AA82" s="285"/>
      <c r="AB82" s="312"/>
      <c r="AC82" s="287"/>
    </row>
    <row r="83" spans="1:29" ht="51.75">
      <c r="A83" s="280"/>
      <c r="B83" s="281"/>
      <c r="C83" s="160"/>
      <c r="D83" s="281"/>
      <c r="E83" s="282"/>
      <c r="F83" s="281"/>
      <c r="G83" s="281"/>
      <c r="H83" s="1089"/>
      <c r="I83" s="1089"/>
      <c r="J83" s="1100"/>
      <c r="K83" s="1102"/>
      <c r="L83" s="1101"/>
      <c r="M83" s="1102"/>
      <c r="N83" s="291"/>
      <c r="O83" s="1099"/>
      <c r="P83" s="301">
        <v>262</v>
      </c>
      <c r="Q83" s="309" t="s">
        <v>1047</v>
      </c>
      <c r="R83" s="301">
        <v>103</v>
      </c>
      <c r="S83" s="309" t="s">
        <v>1047</v>
      </c>
      <c r="T83" s="979"/>
      <c r="U83" s="301">
        <v>87</v>
      </c>
      <c r="V83" s="309" t="s">
        <v>1047</v>
      </c>
      <c r="W83" s="979"/>
      <c r="X83" s="230">
        <f t="shared" si="4"/>
        <v>452</v>
      </c>
      <c r="Y83" s="309" t="s">
        <v>1047</v>
      </c>
      <c r="Z83" s="1111"/>
      <c r="AA83" s="292"/>
      <c r="AB83" s="312"/>
      <c r="AC83" s="287"/>
    </row>
    <row r="84" spans="1:29" ht="50.25" customHeight="1">
      <c r="A84" s="280"/>
      <c r="B84" s="281"/>
      <c r="C84" s="160"/>
      <c r="D84" s="281"/>
      <c r="E84" s="282"/>
      <c r="F84" s="281"/>
      <c r="G84" s="281"/>
      <c r="H84" s="289"/>
      <c r="I84" s="512"/>
      <c r="J84" s="512"/>
      <c r="K84" s="514" t="s">
        <v>25</v>
      </c>
      <c r="L84" s="534" t="s">
        <v>28</v>
      </c>
      <c r="M84" s="499" t="s">
        <v>48</v>
      </c>
      <c r="N84" s="283"/>
      <c r="O84" s="506" t="s">
        <v>214</v>
      </c>
      <c r="P84" s="230">
        <v>116</v>
      </c>
      <c r="Q84" s="231" t="s">
        <v>732</v>
      </c>
      <c r="R84" s="230">
        <v>96</v>
      </c>
      <c r="S84" s="231" t="s">
        <v>815</v>
      </c>
      <c r="T84" s="501">
        <v>76743000</v>
      </c>
      <c r="U84" s="230">
        <v>96</v>
      </c>
      <c r="V84" s="231" t="s">
        <v>815</v>
      </c>
      <c r="W84" s="380">
        <v>24000000</v>
      </c>
      <c r="X84" s="230">
        <f t="shared" si="4"/>
        <v>308</v>
      </c>
      <c r="Y84" s="231" t="s">
        <v>815</v>
      </c>
      <c r="Z84" s="610">
        <f>T84+W84</f>
        <v>100743000</v>
      </c>
      <c r="AA84" s="285"/>
      <c r="AB84" s="312"/>
      <c r="AC84" s="287"/>
    </row>
    <row r="85" spans="1:29" ht="30" customHeight="1">
      <c r="A85" s="280"/>
      <c r="B85" s="281"/>
      <c r="C85" s="160"/>
      <c r="D85" s="281"/>
      <c r="E85" s="282"/>
      <c r="F85" s="281"/>
      <c r="G85" s="281"/>
      <c r="H85" s="1089"/>
      <c r="I85" s="1090"/>
      <c r="J85" s="1093"/>
      <c r="K85" s="926" t="s">
        <v>25</v>
      </c>
      <c r="L85" s="1096" t="s">
        <v>38</v>
      </c>
      <c r="M85" s="926" t="s">
        <v>215</v>
      </c>
      <c r="N85" s="283"/>
      <c r="O85" s="930" t="s">
        <v>816</v>
      </c>
      <c r="P85" s="230">
        <v>155</v>
      </c>
      <c r="Q85" s="622" t="s">
        <v>1048</v>
      </c>
      <c r="R85" s="230">
        <v>110</v>
      </c>
      <c r="S85" s="231" t="s">
        <v>1048</v>
      </c>
      <c r="T85" s="979">
        <v>153130000</v>
      </c>
      <c r="U85" s="230">
        <v>80</v>
      </c>
      <c r="V85" s="231" t="s">
        <v>1048</v>
      </c>
      <c r="W85" s="979">
        <v>74800000</v>
      </c>
      <c r="X85" s="230">
        <f t="shared" si="4"/>
        <v>345</v>
      </c>
      <c r="Y85" s="231" t="s">
        <v>1048</v>
      </c>
      <c r="Z85" s="1111">
        <f>T85+W85</f>
        <v>227930000</v>
      </c>
      <c r="AA85" s="285"/>
      <c r="AB85" s="286"/>
      <c r="AC85" s="287"/>
    </row>
    <row r="86" spans="1:29" ht="30" customHeight="1">
      <c r="A86" s="280"/>
      <c r="B86" s="281"/>
      <c r="C86" s="160"/>
      <c r="D86" s="281"/>
      <c r="E86" s="282"/>
      <c r="F86" s="281"/>
      <c r="G86" s="281"/>
      <c r="H86" s="1089"/>
      <c r="I86" s="1091"/>
      <c r="J86" s="1094"/>
      <c r="K86" s="1088"/>
      <c r="L86" s="1097"/>
      <c r="M86" s="1088"/>
      <c r="N86" s="297"/>
      <c r="O86" s="950"/>
      <c r="P86" s="230">
        <v>135</v>
      </c>
      <c r="Q86" s="309" t="s">
        <v>734</v>
      </c>
      <c r="R86" s="230">
        <v>48</v>
      </c>
      <c r="S86" s="231" t="s">
        <v>734</v>
      </c>
      <c r="T86" s="979"/>
      <c r="U86" s="230">
        <v>40</v>
      </c>
      <c r="V86" s="231" t="s">
        <v>734</v>
      </c>
      <c r="W86" s="979"/>
      <c r="X86" s="230">
        <f t="shared" si="4"/>
        <v>223</v>
      </c>
      <c r="Y86" s="231" t="s">
        <v>734</v>
      </c>
      <c r="Z86" s="1111"/>
      <c r="AA86" s="292"/>
      <c r="AB86" s="286"/>
      <c r="AC86" s="287"/>
    </row>
    <row r="87" spans="1:29" ht="39">
      <c r="A87" s="280"/>
      <c r="B87" s="281"/>
      <c r="C87" s="160"/>
      <c r="D87" s="281"/>
      <c r="E87" s="282"/>
      <c r="F87" s="281"/>
      <c r="G87" s="281"/>
      <c r="H87" s="926"/>
      <c r="I87" s="926"/>
      <c r="J87" s="926"/>
      <c r="K87" s="926" t="s">
        <v>25</v>
      </c>
      <c r="L87" s="1076" t="s">
        <v>49</v>
      </c>
      <c r="M87" s="926" t="s">
        <v>219</v>
      </c>
      <c r="N87" s="283"/>
      <c r="O87" s="930" t="s">
        <v>817</v>
      </c>
      <c r="P87" s="230">
        <v>133</v>
      </c>
      <c r="Q87" s="309" t="s">
        <v>737</v>
      </c>
      <c r="R87" s="230">
        <v>60</v>
      </c>
      <c r="S87" s="231" t="s">
        <v>818</v>
      </c>
      <c r="T87" s="895">
        <v>179778000</v>
      </c>
      <c r="U87" s="230">
        <v>60</v>
      </c>
      <c r="V87" s="231" t="s">
        <v>818</v>
      </c>
      <c r="W87" s="895">
        <v>70150000</v>
      </c>
      <c r="X87" s="230">
        <v>253</v>
      </c>
      <c r="Y87" s="231" t="s">
        <v>818</v>
      </c>
      <c r="Z87" s="895">
        <f>T87+W87</f>
        <v>249928000</v>
      </c>
      <c r="AA87" s="285"/>
      <c r="AB87" s="286"/>
      <c r="AC87" s="287"/>
    </row>
    <row r="88" spans="1:29" ht="78">
      <c r="A88" s="280"/>
      <c r="B88" s="281"/>
      <c r="C88" s="160"/>
      <c r="D88" s="281"/>
      <c r="E88" s="282"/>
      <c r="F88" s="281"/>
      <c r="G88" s="281"/>
      <c r="H88" s="1088"/>
      <c r="I88" s="1088"/>
      <c r="J88" s="1088"/>
      <c r="K88" s="1088"/>
      <c r="L88" s="1088"/>
      <c r="M88" s="1088"/>
      <c r="N88" s="297"/>
      <c r="O88" s="950"/>
      <c r="P88" s="230">
        <v>9</v>
      </c>
      <c r="Q88" s="309" t="s">
        <v>738</v>
      </c>
      <c r="R88" s="230">
        <v>50</v>
      </c>
      <c r="S88" s="231" t="s">
        <v>819</v>
      </c>
      <c r="T88" s="920"/>
      <c r="U88" s="230">
        <v>2</v>
      </c>
      <c r="V88" s="231" t="s">
        <v>819</v>
      </c>
      <c r="W88" s="920"/>
      <c r="X88" s="230">
        <v>84</v>
      </c>
      <c r="Y88" s="231" t="s">
        <v>819</v>
      </c>
      <c r="Z88" s="920"/>
      <c r="AA88" s="292"/>
      <c r="AB88" s="286"/>
      <c r="AC88" s="287"/>
    </row>
    <row r="89" spans="1:29" ht="64.5">
      <c r="A89" s="280"/>
      <c r="B89" s="281"/>
      <c r="C89" s="160"/>
      <c r="D89" s="281"/>
      <c r="E89" s="282"/>
      <c r="F89" s="281"/>
      <c r="G89" s="281"/>
      <c r="H89" s="1088"/>
      <c r="I89" s="1088"/>
      <c r="J89" s="1088"/>
      <c r="K89" s="1088"/>
      <c r="L89" s="1088"/>
      <c r="M89" s="1088"/>
      <c r="N89" s="989"/>
      <c r="O89" s="950"/>
      <c r="P89" s="230">
        <v>5</v>
      </c>
      <c r="Q89" s="309" t="s">
        <v>739</v>
      </c>
      <c r="R89" s="230">
        <v>2</v>
      </c>
      <c r="S89" s="231" t="s">
        <v>820</v>
      </c>
      <c r="T89" s="920"/>
      <c r="U89" s="230">
        <v>5</v>
      </c>
      <c r="V89" s="231" t="s">
        <v>820</v>
      </c>
      <c r="W89" s="920"/>
      <c r="X89" s="230">
        <v>9</v>
      </c>
      <c r="Y89" s="231" t="s">
        <v>820</v>
      </c>
      <c r="Z89" s="920"/>
      <c r="AA89" s="292"/>
      <c r="AB89" s="286"/>
      <c r="AC89" s="287"/>
    </row>
    <row r="90" spans="1:29" ht="64.5">
      <c r="A90" s="280"/>
      <c r="B90" s="281"/>
      <c r="C90" s="160"/>
      <c r="D90" s="281"/>
      <c r="E90" s="282"/>
      <c r="F90" s="281"/>
      <c r="G90" s="281"/>
      <c r="H90" s="1088"/>
      <c r="I90" s="1088"/>
      <c r="J90" s="1088"/>
      <c r="K90" s="1088"/>
      <c r="L90" s="1088"/>
      <c r="M90" s="1088"/>
      <c r="N90" s="989"/>
      <c r="O90" s="950"/>
      <c r="P90" s="230">
        <v>2</v>
      </c>
      <c r="Q90" s="309" t="s">
        <v>740</v>
      </c>
      <c r="R90" s="230"/>
      <c r="S90" s="231"/>
      <c r="T90" s="920"/>
      <c r="U90" s="230"/>
      <c r="V90" s="231"/>
      <c r="W90" s="920"/>
      <c r="X90" s="230">
        <v>2</v>
      </c>
      <c r="Y90" s="231" t="s">
        <v>740</v>
      </c>
      <c r="Z90" s="920"/>
      <c r="AA90" s="292"/>
      <c r="AB90" s="286"/>
      <c r="AC90" s="287"/>
    </row>
    <row r="91" spans="1:29" ht="51.75">
      <c r="A91" s="280"/>
      <c r="B91" s="281"/>
      <c r="C91" s="160"/>
      <c r="D91" s="281"/>
      <c r="E91" s="282"/>
      <c r="F91" s="281"/>
      <c r="G91" s="281"/>
      <c r="H91" s="927"/>
      <c r="I91" s="927"/>
      <c r="J91" s="927"/>
      <c r="K91" s="927"/>
      <c r="L91" s="927"/>
      <c r="M91" s="927"/>
      <c r="N91" s="929"/>
      <c r="O91" s="931"/>
      <c r="P91" s="230">
        <v>1</v>
      </c>
      <c r="Q91" s="309" t="s">
        <v>741</v>
      </c>
      <c r="R91" s="230"/>
      <c r="S91" s="231"/>
      <c r="T91" s="896"/>
      <c r="U91" s="230"/>
      <c r="V91" s="231"/>
      <c r="W91" s="896"/>
      <c r="X91" s="230">
        <v>1</v>
      </c>
      <c r="Y91" s="231" t="s">
        <v>741</v>
      </c>
      <c r="Z91" s="896"/>
      <c r="AA91" s="292"/>
      <c r="AB91" s="286"/>
      <c r="AC91" s="287"/>
    </row>
    <row r="92" spans="1:29" ht="12.75">
      <c r="A92" s="280"/>
      <c r="B92" s="281"/>
      <c r="C92" s="160"/>
      <c r="D92" s="281"/>
      <c r="E92" s="282"/>
      <c r="F92" s="281"/>
      <c r="G92" s="281"/>
      <c r="H92" s="500"/>
      <c r="I92" s="500"/>
      <c r="J92" s="500"/>
      <c r="K92" s="500"/>
      <c r="L92" s="500"/>
      <c r="M92" s="500"/>
      <c r="N92" s="505"/>
      <c r="O92" s="231"/>
      <c r="P92" s="230"/>
      <c r="Q92" s="309"/>
      <c r="R92" s="230"/>
      <c r="S92" s="231"/>
      <c r="T92" s="322"/>
      <c r="U92" s="230"/>
      <c r="V92" s="231"/>
      <c r="W92" s="322"/>
      <c r="X92" s="230"/>
      <c r="Y92" s="231"/>
      <c r="Z92" s="503"/>
      <c r="AA92" s="292"/>
      <c r="AB92" s="286"/>
      <c r="AC92" s="287"/>
    </row>
    <row r="93" spans="1:29" ht="39">
      <c r="A93" s="280"/>
      <c r="B93" s="281"/>
      <c r="C93" s="160"/>
      <c r="D93" s="281"/>
      <c r="E93" s="282"/>
      <c r="F93" s="281"/>
      <c r="G93" s="281"/>
      <c r="H93" s="500"/>
      <c r="I93" s="500"/>
      <c r="J93" s="500"/>
      <c r="K93" s="623" t="s">
        <v>25</v>
      </c>
      <c r="L93" s="1105" t="s">
        <v>50</v>
      </c>
      <c r="M93" s="926" t="s">
        <v>976</v>
      </c>
      <c r="N93" s="505"/>
      <c r="O93" s="930" t="s">
        <v>977</v>
      </c>
      <c r="P93" s="230"/>
      <c r="Q93" s="309" t="s">
        <v>978</v>
      </c>
      <c r="R93" s="230"/>
      <c r="S93" s="231"/>
      <c r="T93" s="322"/>
      <c r="U93" s="230"/>
      <c r="V93" s="231" t="s">
        <v>340</v>
      </c>
      <c r="W93" s="1108"/>
      <c r="X93" s="230">
        <f>P93+R93+U93</f>
        <v>0</v>
      </c>
      <c r="Y93" s="231" t="s">
        <v>978</v>
      </c>
      <c r="Z93" s="895">
        <f>T94+W93</f>
        <v>0</v>
      </c>
      <c r="AA93" s="292"/>
      <c r="AB93" s="286"/>
      <c r="AC93" s="287"/>
    </row>
    <row r="94" spans="1:29" ht="64.5">
      <c r="A94" s="280"/>
      <c r="B94" s="281"/>
      <c r="C94" s="160"/>
      <c r="D94" s="281"/>
      <c r="E94" s="282"/>
      <c r="F94" s="281"/>
      <c r="G94" s="281"/>
      <c r="H94" s="500"/>
      <c r="I94" s="500"/>
      <c r="J94" s="500"/>
      <c r="K94" s="623"/>
      <c r="L94" s="1106"/>
      <c r="M94" s="1088"/>
      <c r="N94" s="505"/>
      <c r="O94" s="950"/>
      <c r="P94" s="230"/>
      <c r="Q94" s="309" t="s">
        <v>979</v>
      </c>
      <c r="R94" s="230"/>
      <c r="S94" s="231"/>
      <c r="T94" s="322"/>
      <c r="U94" s="230"/>
      <c r="V94" s="231" t="s">
        <v>340</v>
      </c>
      <c r="W94" s="1109"/>
      <c r="X94" s="230">
        <f>P94+R94+U94</f>
        <v>0</v>
      </c>
      <c r="Y94" s="231" t="s">
        <v>979</v>
      </c>
      <c r="Z94" s="920"/>
      <c r="AA94" s="292"/>
      <c r="AB94" s="286"/>
      <c r="AC94" s="287"/>
    </row>
    <row r="95" spans="1:29" ht="39">
      <c r="A95" s="280"/>
      <c r="B95" s="281"/>
      <c r="C95" s="160"/>
      <c r="D95" s="281"/>
      <c r="E95" s="282"/>
      <c r="F95" s="281"/>
      <c r="G95" s="281"/>
      <c r="H95" s="500"/>
      <c r="I95" s="500"/>
      <c r="J95" s="500"/>
      <c r="K95" s="623"/>
      <c r="L95" s="1106"/>
      <c r="M95" s="1088"/>
      <c r="N95" s="505"/>
      <c r="O95" s="950"/>
      <c r="P95" s="230"/>
      <c r="Q95" s="309" t="s">
        <v>980</v>
      </c>
      <c r="R95" s="230"/>
      <c r="S95" s="231"/>
      <c r="T95" s="322"/>
      <c r="U95" s="230"/>
      <c r="V95" s="231" t="s">
        <v>340</v>
      </c>
      <c r="W95" s="1109"/>
      <c r="X95" s="230">
        <f>P95+R95+U95</f>
        <v>0</v>
      </c>
      <c r="Y95" s="231" t="s">
        <v>980</v>
      </c>
      <c r="Z95" s="920"/>
      <c r="AA95" s="292"/>
      <c r="AB95" s="286"/>
      <c r="AC95" s="287"/>
    </row>
    <row r="96" spans="1:29" ht="25.5">
      <c r="A96" s="280"/>
      <c r="B96" s="281"/>
      <c r="C96" s="160"/>
      <c r="D96" s="281"/>
      <c r="E96" s="282"/>
      <c r="F96" s="281"/>
      <c r="G96" s="281"/>
      <c r="H96" s="500"/>
      <c r="I96" s="500"/>
      <c r="J96" s="500"/>
      <c r="K96" s="623"/>
      <c r="L96" s="1106"/>
      <c r="M96" s="1088"/>
      <c r="N96" s="505"/>
      <c r="O96" s="950"/>
      <c r="P96" s="230"/>
      <c r="Q96" s="309" t="s">
        <v>981</v>
      </c>
      <c r="R96" s="230"/>
      <c r="S96" s="231"/>
      <c r="T96" s="322"/>
      <c r="U96" s="230"/>
      <c r="V96" s="231" t="s">
        <v>340</v>
      </c>
      <c r="W96" s="1109"/>
      <c r="X96" s="230">
        <f>P96+R96+U96</f>
        <v>0</v>
      </c>
      <c r="Y96" s="231" t="s">
        <v>981</v>
      </c>
      <c r="Z96" s="920"/>
      <c r="AA96" s="292"/>
      <c r="AB96" s="286"/>
      <c r="AC96" s="287"/>
    </row>
    <row r="97" spans="1:29" ht="25.5">
      <c r="A97" s="280"/>
      <c r="B97" s="281"/>
      <c r="C97" s="160"/>
      <c r="D97" s="281"/>
      <c r="E97" s="282"/>
      <c r="F97" s="281"/>
      <c r="G97" s="281"/>
      <c r="H97" s="500"/>
      <c r="I97" s="500"/>
      <c r="J97" s="500"/>
      <c r="K97" s="623"/>
      <c r="L97" s="1107"/>
      <c r="M97" s="927"/>
      <c r="N97" s="505"/>
      <c r="O97" s="931"/>
      <c r="P97" s="230"/>
      <c r="Q97" s="309" t="s">
        <v>982</v>
      </c>
      <c r="R97" s="230"/>
      <c r="S97" s="231"/>
      <c r="T97" s="322"/>
      <c r="U97" s="230"/>
      <c r="V97" s="231" t="s">
        <v>982</v>
      </c>
      <c r="W97" s="1110"/>
      <c r="X97" s="230">
        <f>P97+R97+U97</f>
        <v>0</v>
      </c>
      <c r="Y97" s="231" t="s">
        <v>982</v>
      </c>
      <c r="Z97" s="896"/>
      <c r="AA97" s="292"/>
      <c r="AB97" s="286"/>
      <c r="AC97" s="287"/>
    </row>
    <row r="98" spans="1:29" ht="12.75">
      <c r="A98" s="280"/>
      <c r="B98" s="281"/>
      <c r="C98" s="160"/>
      <c r="D98" s="281"/>
      <c r="E98" s="282"/>
      <c r="F98" s="281"/>
      <c r="G98" s="281"/>
      <c r="H98" s="500"/>
      <c r="I98" s="500"/>
      <c r="J98" s="500"/>
      <c r="K98" s="500"/>
      <c r="L98" s="500"/>
      <c r="M98" s="500"/>
      <c r="N98" s="505"/>
      <c r="O98" s="124"/>
      <c r="P98" s="230"/>
      <c r="Q98" s="309"/>
      <c r="R98" s="230"/>
      <c r="S98" s="231"/>
      <c r="T98" s="322"/>
      <c r="U98" s="230"/>
      <c r="V98" s="231"/>
      <c r="W98" s="322"/>
      <c r="X98" s="230"/>
      <c r="Y98" s="231"/>
      <c r="Z98" s="503"/>
      <c r="AA98" s="292"/>
      <c r="AB98" s="286"/>
      <c r="AC98" s="287"/>
    </row>
    <row r="99" spans="1:31" ht="24" customHeight="1">
      <c r="A99" s="280"/>
      <c r="B99" s="281"/>
      <c r="C99" s="160"/>
      <c r="D99" s="281"/>
      <c r="E99" s="282"/>
      <c r="F99" s="611"/>
      <c r="G99" s="585"/>
      <c r="H99" s="307">
        <v>1</v>
      </c>
      <c r="I99" s="307" t="s">
        <v>46</v>
      </c>
      <c r="J99" s="624" t="s">
        <v>11</v>
      </c>
      <c r="K99" s="113" t="s">
        <v>30</v>
      </c>
      <c r="L99" s="576"/>
      <c r="M99" s="587" t="s">
        <v>400</v>
      </c>
      <c r="N99" s="588" t="s">
        <v>3</v>
      </c>
      <c r="O99" s="613" t="s">
        <v>1021</v>
      </c>
      <c r="P99" s="254">
        <v>5</v>
      </c>
      <c r="Q99" s="113" t="s">
        <v>502</v>
      </c>
      <c r="R99" s="254">
        <v>2</v>
      </c>
      <c r="S99" s="188" t="s">
        <v>164</v>
      </c>
      <c r="T99" s="232">
        <f>SUM(T102:T107)</f>
        <v>541930000</v>
      </c>
      <c r="U99" s="254">
        <v>1</v>
      </c>
      <c r="V99" s="188" t="s">
        <v>164</v>
      </c>
      <c r="W99" s="232">
        <f>SUM(W102:W107)</f>
        <v>73200000</v>
      </c>
      <c r="X99" s="254">
        <f>P99+R99+U99</f>
        <v>8</v>
      </c>
      <c r="Y99" s="188" t="s">
        <v>164</v>
      </c>
      <c r="Z99" s="232">
        <f>SUM(Z102:Z107)</f>
        <v>615130000</v>
      </c>
      <c r="AA99" s="590" t="s">
        <v>166</v>
      </c>
      <c r="AB99" s="286"/>
      <c r="AC99" s="287"/>
      <c r="AE99" s="288" t="e">
        <f>#REF!+#REF!+#REF!+T99+W99</f>
        <v>#REF!</v>
      </c>
    </row>
    <row r="100" spans="1:29" ht="24" customHeight="1">
      <c r="A100" s="280"/>
      <c r="B100" s="281"/>
      <c r="C100" s="160"/>
      <c r="D100" s="281"/>
      <c r="E100" s="282"/>
      <c r="F100" s="611"/>
      <c r="G100" s="284"/>
      <c r="H100" s="307"/>
      <c r="I100" s="307"/>
      <c r="J100" s="624"/>
      <c r="K100" s="113"/>
      <c r="L100" s="576"/>
      <c r="M100" s="587" t="s">
        <v>519</v>
      </c>
      <c r="N100" s="577"/>
      <c r="O100" s="625" t="s">
        <v>1022</v>
      </c>
      <c r="P100" s="230"/>
      <c r="Q100" s="309"/>
      <c r="R100" s="230"/>
      <c r="S100" s="231"/>
      <c r="T100" s="320"/>
      <c r="U100" s="230"/>
      <c r="V100" s="231"/>
      <c r="W100" s="320"/>
      <c r="X100" s="235"/>
      <c r="Y100" s="231"/>
      <c r="Z100" s="311"/>
      <c r="AA100" s="292"/>
      <c r="AB100" s="286"/>
      <c r="AC100" s="287"/>
    </row>
    <row r="101" spans="1:29" ht="15" customHeight="1">
      <c r="A101" s="280"/>
      <c r="B101" s="281"/>
      <c r="C101" s="160"/>
      <c r="D101" s="281"/>
      <c r="E101" s="282"/>
      <c r="F101" s="611"/>
      <c r="G101" s="284"/>
      <c r="H101" s="307"/>
      <c r="I101" s="307"/>
      <c r="J101" s="624"/>
      <c r="K101" s="113"/>
      <c r="L101" s="576"/>
      <c r="M101" s="587"/>
      <c r="N101" s="577"/>
      <c r="O101" s="284"/>
      <c r="P101" s="230"/>
      <c r="Q101" s="309"/>
      <c r="R101" s="230"/>
      <c r="S101" s="231"/>
      <c r="T101" s="320"/>
      <c r="U101" s="230"/>
      <c r="V101" s="231"/>
      <c r="W101" s="320"/>
      <c r="X101" s="235"/>
      <c r="Y101" s="231"/>
      <c r="Z101" s="311"/>
      <c r="AA101" s="292"/>
      <c r="AB101" s="286"/>
      <c r="AC101" s="287"/>
    </row>
    <row r="102" spans="1:29" ht="39">
      <c r="A102" s="280"/>
      <c r="B102" s="281"/>
      <c r="C102" s="160"/>
      <c r="D102" s="281"/>
      <c r="E102" s="282"/>
      <c r="F102" s="281"/>
      <c r="G102" s="284"/>
      <c r="H102" s="986"/>
      <c r="I102" s="986"/>
      <c r="J102" s="986"/>
      <c r="K102" s="986" t="s">
        <v>30</v>
      </c>
      <c r="L102" s="1104" t="s">
        <v>32</v>
      </c>
      <c r="M102" s="986" t="s">
        <v>271</v>
      </c>
      <c r="N102" s="928"/>
      <c r="O102" s="930" t="s">
        <v>749</v>
      </c>
      <c r="P102" s="230">
        <v>165</v>
      </c>
      <c r="Q102" s="309" t="s">
        <v>781</v>
      </c>
      <c r="R102" s="230">
        <v>245</v>
      </c>
      <c r="S102" s="231" t="s">
        <v>781</v>
      </c>
      <c r="T102" s="895">
        <v>501055000</v>
      </c>
      <c r="U102" s="230">
        <v>245</v>
      </c>
      <c r="V102" s="231" t="s">
        <v>781</v>
      </c>
      <c r="W102" s="895"/>
      <c r="X102" s="230">
        <f aca="true" t="shared" si="5" ref="X102:X107">P102+R102+U102</f>
        <v>655</v>
      </c>
      <c r="Y102" s="231" t="s">
        <v>781</v>
      </c>
      <c r="Z102" s="932">
        <f>T102+W102</f>
        <v>501055000</v>
      </c>
      <c r="AA102" s="285"/>
      <c r="AB102" s="286"/>
      <c r="AC102" s="231"/>
    </row>
    <row r="103" spans="1:29" ht="39">
      <c r="A103" s="280"/>
      <c r="B103" s="281"/>
      <c r="C103" s="160"/>
      <c r="D103" s="281"/>
      <c r="E103" s="282"/>
      <c r="F103" s="281"/>
      <c r="G103" s="284"/>
      <c r="H103" s="987"/>
      <c r="I103" s="987"/>
      <c r="J103" s="987"/>
      <c r="K103" s="987"/>
      <c r="L103" s="987"/>
      <c r="M103" s="987"/>
      <c r="N103" s="989"/>
      <c r="O103" s="950"/>
      <c r="P103" s="230">
        <v>165</v>
      </c>
      <c r="Q103" s="309" t="s">
        <v>782</v>
      </c>
      <c r="R103" s="230">
        <v>245</v>
      </c>
      <c r="S103" s="231" t="s">
        <v>782</v>
      </c>
      <c r="T103" s="920"/>
      <c r="U103" s="230">
        <v>245</v>
      </c>
      <c r="V103" s="231" t="s">
        <v>782</v>
      </c>
      <c r="W103" s="920"/>
      <c r="X103" s="230">
        <f t="shared" si="5"/>
        <v>655</v>
      </c>
      <c r="Y103" s="231" t="s">
        <v>782</v>
      </c>
      <c r="Z103" s="992"/>
      <c r="AA103" s="292"/>
      <c r="AB103" s="286"/>
      <c r="AC103" s="287"/>
    </row>
    <row r="104" spans="1:29" ht="39">
      <c r="A104" s="280"/>
      <c r="B104" s="281"/>
      <c r="C104" s="160"/>
      <c r="D104" s="281"/>
      <c r="E104" s="282"/>
      <c r="F104" s="281"/>
      <c r="G104" s="284"/>
      <c r="H104" s="987"/>
      <c r="I104" s="987"/>
      <c r="J104" s="987"/>
      <c r="K104" s="987"/>
      <c r="L104" s="987"/>
      <c r="M104" s="987"/>
      <c r="N104" s="989"/>
      <c r="O104" s="950"/>
      <c r="P104" s="230">
        <v>165</v>
      </c>
      <c r="Q104" s="309" t="s">
        <v>783</v>
      </c>
      <c r="R104" s="230">
        <v>245</v>
      </c>
      <c r="S104" s="231" t="s">
        <v>783</v>
      </c>
      <c r="T104" s="920"/>
      <c r="U104" s="230">
        <v>245</v>
      </c>
      <c r="V104" s="231" t="s">
        <v>783</v>
      </c>
      <c r="W104" s="920"/>
      <c r="X104" s="230">
        <f t="shared" si="5"/>
        <v>655</v>
      </c>
      <c r="Y104" s="231" t="s">
        <v>783</v>
      </c>
      <c r="Z104" s="992"/>
      <c r="AA104" s="292"/>
      <c r="AB104" s="286"/>
      <c r="AC104" s="287"/>
    </row>
    <row r="105" spans="1:29" ht="39">
      <c r="A105" s="280"/>
      <c r="B105" s="281"/>
      <c r="C105" s="160"/>
      <c r="D105" s="281"/>
      <c r="E105" s="282"/>
      <c r="F105" s="281"/>
      <c r="G105" s="284"/>
      <c r="H105" s="987"/>
      <c r="I105" s="987"/>
      <c r="J105" s="987"/>
      <c r="K105" s="987"/>
      <c r="L105" s="987"/>
      <c r="M105" s="987"/>
      <c r="N105" s="989"/>
      <c r="O105" s="950"/>
      <c r="P105" s="230"/>
      <c r="Q105" s="309" t="s">
        <v>784</v>
      </c>
      <c r="R105" s="230">
        <v>245</v>
      </c>
      <c r="S105" s="231" t="s">
        <v>784</v>
      </c>
      <c r="T105" s="920"/>
      <c r="U105" s="230">
        <v>245</v>
      </c>
      <c r="V105" s="231" t="s">
        <v>784</v>
      </c>
      <c r="W105" s="920"/>
      <c r="X105" s="230">
        <f t="shared" si="5"/>
        <v>490</v>
      </c>
      <c r="Y105" s="231" t="s">
        <v>784</v>
      </c>
      <c r="Z105" s="992"/>
      <c r="AA105" s="292"/>
      <c r="AB105" s="286"/>
      <c r="AC105" s="287"/>
    </row>
    <row r="106" spans="1:29" ht="90.75" customHeight="1">
      <c r="A106" s="280"/>
      <c r="B106" s="281"/>
      <c r="C106" s="160"/>
      <c r="D106" s="281"/>
      <c r="E106" s="282"/>
      <c r="F106" s="281"/>
      <c r="G106" s="284"/>
      <c r="H106" s="988"/>
      <c r="I106" s="988"/>
      <c r="J106" s="988"/>
      <c r="K106" s="988"/>
      <c r="L106" s="988"/>
      <c r="M106" s="988"/>
      <c r="N106" s="929"/>
      <c r="O106" s="931"/>
      <c r="P106" s="230"/>
      <c r="Q106" s="309" t="s">
        <v>785</v>
      </c>
      <c r="R106" s="230">
        <v>245</v>
      </c>
      <c r="S106" s="231" t="s">
        <v>821</v>
      </c>
      <c r="T106" s="896"/>
      <c r="U106" s="230">
        <v>245</v>
      </c>
      <c r="V106" s="231" t="s">
        <v>821</v>
      </c>
      <c r="W106" s="896"/>
      <c r="X106" s="230">
        <f t="shared" si="5"/>
        <v>490</v>
      </c>
      <c r="Y106" s="231" t="s">
        <v>821</v>
      </c>
      <c r="Z106" s="933"/>
      <c r="AA106" s="292"/>
      <c r="AB106" s="286"/>
      <c r="AC106" s="287"/>
    </row>
    <row r="107" spans="1:29" ht="39">
      <c r="A107" s="280"/>
      <c r="B107" s="281"/>
      <c r="C107" s="160"/>
      <c r="D107" s="281"/>
      <c r="E107" s="282"/>
      <c r="F107" s="281"/>
      <c r="G107" s="281"/>
      <c r="H107" s="289"/>
      <c r="I107" s="512"/>
      <c r="J107" s="512"/>
      <c r="K107" s="534" t="s">
        <v>30</v>
      </c>
      <c r="L107" s="534" t="s">
        <v>15</v>
      </c>
      <c r="M107" s="499" t="s">
        <v>60</v>
      </c>
      <c r="N107" s="283"/>
      <c r="O107" s="506" t="s">
        <v>823</v>
      </c>
      <c r="P107" s="230">
        <v>50</v>
      </c>
      <c r="Q107" s="309" t="s">
        <v>593</v>
      </c>
      <c r="R107" s="230">
        <v>100</v>
      </c>
      <c r="S107" s="231" t="s">
        <v>822</v>
      </c>
      <c r="T107" s="501">
        <v>40875000</v>
      </c>
      <c r="U107" s="230">
        <v>90</v>
      </c>
      <c r="V107" s="231" t="s">
        <v>822</v>
      </c>
      <c r="W107" s="154">
        <v>73200000</v>
      </c>
      <c r="X107" s="230">
        <f t="shared" si="5"/>
        <v>240</v>
      </c>
      <c r="Y107" s="231" t="s">
        <v>822</v>
      </c>
      <c r="Z107" s="510">
        <f>T107+W107</f>
        <v>114075000</v>
      </c>
      <c r="AA107" s="285"/>
      <c r="AB107" s="286"/>
      <c r="AC107" s="287"/>
    </row>
    <row r="108" spans="1:29" ht="22.5" customHeight="1">
      <c r="A108" s="280"/>
      <c r="B108" s="281"/>
      <c r="C108" s="160"/>
      <c r="D108" s="281"/>
      <c r="E108" s="282"/>
      <c r="F108" s="281"/>
      <c r="G108" s="281"/>
      <c r="H108" s="289"/>
      <c r="I108" s="289"/>
      <c r="J108" s="307"/>
      <c r="K108" s="113"/>
      <c r="L108" s="582"/>
      <c r="M108" s="309"/>
      <c r="N108" s="284"/>
      <c r="O108" s="231"/>
      <c r="P108" s="230"/>
      <c r="Q108" s="309"/>
      <c r="R108" s="230"/>
      <c r="S108" s="580"/>
      <c r="T108" s="322"/>
      <c r="U108" s="230"/>
      <c r="V108" s="580"/>
      <c r="W108" s="322"/>
      <c r="X108" s="230"/>
      <c r="Y108" s="580"/>
      <c r="Z108" s="511"/>
      <c r="AA108" s="292"/>
      <c r="AB108" s="286"/>
      <c r="AC108" s="287"/>
    </row>
    <row r="109" spans="1:31" ht="27.75" customHeight="1">
      <c r="A109" s="280"/>
      <c r="B109" s="281"/>
      <c r="C109" s="160"/>
      <c r="D109" s="281"/>
      <c r="E109" s="282"/>
      <c r="F109" s="611"/>
      <c r="G109" s="585"/>
      <c r="H109" s="307">
        <v>1</v>
      </c>
      <c r="I109" s="307" t="s">
        <v>46</v>
      </c>
      <c r="J109" s="624" t="s">
        <v>11</v>
      </c>
      <c r="K109" s="576" t="s">
        <v>31</v>
      </c>
      <c r="L109" s="582"/>
      <c r="M109" s="587" t="s">
        <v>400</v>
      </c>
      <c r="N109" s="614" t="s">
        <v>3</v>
      </c>
      <c r="O109" s="626" t="s">
        <v>1023</v>
      </c>
      <c r="P109" s="254">
        <v>8</v>
      </c>
      <c r="Q109" s="113" t="s">
        <v>502</v>
      </c>
      <c r="R109" s="254">
        <v>2</v>
      </c>
      <c r="S109" s="188" t="s">
        <v>164</v>
      </c>
      <c r="T109" s="232">
        <f>T114+T115</f>
        <v>537830000</v>
      </c>
      <c r="U109" s="254">
        <v>2</v>
      </c>
      <c r="V109" s="188" t="s">
        <v>164</v>
      </c>
      <c r="W109" s="232">
        <f>SUM(W114:W116)</f>
        <v>260300000</v>
      </c>
      <c r="X109" s="254">
        <f>P109+R109+U109</f>
        <v>12</v>
      </c>
      <c r="Y109" s="188" t="s">
        <v>164</v>
      </c>
      <c r="Z109" s="232">
        <f>Z114+Z115</f>
        <v>798130000</v>
      </c>
      <c r="AA109" s="590" t="s">
        <v>166</v>
      </c>
      <c r="AB109" s="286"/>
      <c r="AC109" s="287"/>
      <c r="AE109" s="288" t="e">
        <f>#REF!+#REF!+#REF!+T109+W109</f>
        <v>#REF!</v>
      </c>
    </row>
    <row r="110" spans="1:29" ht="21" customHeight="1">
      <c r="A110" s="280"/>
      <c r="B110" s="281"/>
      <c r="C110" s="160"/>
      <c r="D110" s="281"/>
      <c r="E110" s="282"/>
      <c r="F110" s="611"/>
      <c r="G110" s="585"/>
      <c r="H110" s="307"/>
      <c r="I110" s="307"/>
      <c r="J110" s="624"/>
      <c r="K110" s="576"/>
      <c r="L110" s="582"/>
      <c r="M110" s="587" t="s">
        <v>927</v>
      </c>
      <c r="N110" s="614"/>
      <c r="O110" s="589" t="s">
        <v>1024</v>
      </c>
      <c r="P110" s="230"/>
      <c r="Q110" s="309"/>
      <c r="R110" s="230"/>
      <c r="S110" s="231"/>
      <c r="T110" s="232"/>
      <c r="U110" s="230"/>
      <c r="V110" s="231"/>
      <c r="W110" s="232"/>
      <c r="X110" s="235"/>
      <c r="Y110" s="231"/>
      <c r="Z110" s="311"/>
      <c r="AA110" s="590"/>
      <c r="AB110" s="286"/>
      <c r="AC110" s="287"/>
    </row>
    <row r="111" spans="1:29" ht="21" customHeight="1">
      <c r="A111" s="280"/>
      <c r="B111" s="281"/>
      <c r="C111" s="160"/>
      <c r="D111" s="281"/>
      <c r="E111" s="282"/>
      <c r="F111" s="611"/>
      <c r="G111" s="585"/>
      <c r="H111" s="307"/>
      <c r="I111" s="307"/>
      <c r="J111" s="624"/>
      <c r="K111" s="576"/>
      <c r="L111" s="582"/>
      <c r="M111" s="587" t="s">
        <v>928</v>
      </c>
      <c r="N111" s="614"/>
      <c r="O111" s="589"/>
      <c r="P111" s="230"/>
      <c r="Q111" s="309"/>
      <c r="R111" s="230"/>
      <c r="S111" s="231"/>
      <c r="T111" s="232"/>
      <c r="U111" s="230"/>
      <c r="V111" s="231"/>
      <c r="W111" s="232"/>
      <c r="X111" s="235"/>
      <c r="Y111" s="231"/>
      <c r="Z111" s="311"/>
      <c r="AA111" s="590"/>
      <c r="AB111" s="286"/>
      <c r="AC111" s="287"/>
    </row>
    <row r="112" spans="1:29" ht="20.25" customHeight="1">
      <c r="A112" s="280"/>
      <c r="B112" s="281"/>
      <c r="C112" s="160"/>
      <c r="D112" s="281"/>
      <c r="E112" s="282"/>
      <c r="F112" s="611"/>
      <c r="G112" s="585"/>
      <c r="H112" s="307"/>
      <c r="I112" s="307"/>
      <c r="J112" s="624"/>
      <c r="K112" s="576"/>
      <c r="L112" s="582"/>
      <c r="M112" s="587"/>
      <c r="N112" s="614"/>
      <c r="O112" s="589"/>
      <c r="P112" s="230"/>
      <c r="Q112" s="309"/>
      <c r="R112" s="230"/>
      <c r="S112" s="231"/>
      <c r="T112" s="232"/>
      <c r="U112" s="230"/>
      <c r="V112" s="231"/>
      <c r="W112" s="232"/>
      <c r="X112" s="235"/>
      <c r="Y112" s="231"/>
      <c r="Z112" s="311"/>
      <c r="AA112" s="590"/>
      <c r="AB112" s="286"/>
      <c r="AC112" s="287"/>
    </row>
    <row r="113" spans="1:29" ht="20.25" customHeight="1">
      <c r="A113" s="280"/>
      <c r="B113" s="281"/>
      <c r="C113" s="160"/>
      <c r="D113" s="281"/>
      <c r="E113" s="282"/>
      <c r="F113" s="611"/>
      <c r="G113" s="585"/>
      <c r="H113" s="307"/>
      <c r="I113" s="307"/>
      <c r="J113" s="624"/>
      <c r="K113" s="576"/>
      <c r="L113" s="582"/>
      <c r="M113" s="587"/>
      <c r="N113" s="614"/>
      <c r="O113" s="589"/>
      <c r="P113" s="230"/>
      <c r="Q113" s="309"/>
      <c r="R113" s="230"/>
      <c r="S113" s="231"/>
      <c r="T113" s="232"/>
      <c r="U113" s="230"/>
      <c r="V113" s="231"/>
      <c r="W113" s="232"/>
      <c r="X113" s="235"/>
      <c r="Y113" s="231"/>
      <c r="Z113" s="311"/>
      <c r="AA113" s="590"/>
      <c r="AB113" s="286"/>
      <c r="AC113" s="287"/>
    </row>
    <row r="114" spans="1:29" ht="39">
      <c r="A114" s="280"/>
      <c r="B114" s="281"/>
      <c r="C114" s="160"/>
      <c r="D114" s="281"/>
      <c r="E114" s="282"/>
      <c r="F114" s="281"/>
      <c r="G114" s="585"/>
      <c r="H114" s="289"/>
      <c r="I114" s="289"/>
      <c r="J114" s="307"/>
      <c r="K114" s="582" t="s">
        <v>31</v>
      </c>
      <c r="L114" s="115" t="s">
        <v>32</v>
      </c>
      <c r="M114" s="309" t="s">
        <v>750</v>
      </c>
      <c r="N114" s="310"/>
      <c r="O114" s="585" t="s">
        <v>675</v>
      </c>
      <c r="P114" s="230">
        <v>119</v>
      </c>
      <c r="Q114" s="231" t="s">
        <v>131</v>
      </c>
      <c r="R114" s="230">
        <v>15</v>
      </c>
      <c r="S114" s="231" t="s">
        <v>131</v>
      </c>
      <c r="T114" s="521">
        <v>190330000</v>
      </c>
      <c r="U114" s="230">
        <v>22</v>
      </c>
      <c r="V114" s="231" t="s">
        <v>131</v>
      </c>
      <c r="W114" s="146">
        <v>110000000</v>
      </c>
      <c r="X114" s="230">
        <f>P114+R114+U114</f>
        <v>156</v>
      </c>
      <c r="Y114" s="231" t="s">
        <v>131</v>
      </c>
      <c r="Z114" s="311">
        <f>T114+W114</f>
        <v>300330000</v>
      </c>
      <c r="AA114" s="285"/>
      <c r="AB114" s="286"/>
      <c r="AC114" s="287"/>
    </row>
    <row r="115" spans="1:29" ht="51" customHeight="1">
      <c r="A115" s="280"/>
      <c r="B115" s="281"/>
      <c r="C115" s="160"/>
      <c r="D115" s="281"/>
      <c r="E115" s="282"/>
      <c r="F115" s="281"/>
      <c r="G115" s="231"/>
      <c r="H115" s="289"/>
      <c r="I115" s="1090"/>
      <c r="J115" s="1093"/>
      <c r="K115" s="1096" t="s">
        <v>31</v>
      </c>
      <c r="L115" s="1103" t="s">
        <v>26</v>
      </c>
      <c r="M115" s="926" t="s">
        <v>61</v>
      </c>
      <c r="N115" s="283"/>
      <c r="O115" s="930" t="s">
        <v>599</v>
      </c>
      <c r="P115" s="230">
        <f>50*3</f>
        <v>150</v>
      </c>
      <c r="Q115" s="231" t="s">
        <v>751</v>
      </c>
      <c r="R115" s="230">
        <v>55</v>
      </c>
      <c r="S115" s="231" t="s">
        <v>350</v>
      </c>
      <c r="T115" s="889">
        <v>347500000</v>
      </c>
      <c r="U115" s="230">
        <v>55</v>
      </c>
      <c r="V115" s="231" t="s">
        <v>350</v>
      </c>
      <c r="W115" s="889">
        <v>150300000</v>
      </c>
      <c r="X115" s="230">
        <f>P115+R115+U115</f>
        <v>260</v>
      </c>
      <c r="Y115" s="231" t="s">
        <v>350</v>
      </c>
      <c r="Z115" s="932">
        <f>T115+W115</f>
        <v>497800000</v>
      </c>
      <c r="AA115" s="285"/>
      <c r="AB115" s="286"/>
      <c r="AC115" s="287"/>
    </row>
    <row r="116" spans="1:29" ht="43.5" customHeight="1">
      <c r="A116" s="280"/>
      <c r="B116" s="281"/>
      <c r="C116" s="160"/>
      <c r="D116" s="281"/>
      <c r="E116" s="282"/>
      <c r="F116" s="281"/>
      <c r="G116" s="231"/>
      <c r="H116" s="289"/>
      <c r="I116" s="1091"/>
      <c r="J116" s="1094"/>
      <c r="K116" s="1097"/>
      <c r="L116" s="1097"/>
      <c r="M116" s="1088"/>
      <c r="N116" s="297"/>
      <c r="O116" s="950"/>
      <c r="P116" s="230">
        <f>45*3</f>
        <v>135</v>
      </c>
      <c r="Q116" s="231" t="s">
        <v>752</v>
      </c>
      <c r="R116" s="230">
        <v>50</v>
      </c>
      <c r="S116" s="231" t="s">
        <v>350</v>
      </c>
      <c r="T116" s="890"/>
      <c r="U116" s="230">
        <v>50</v>
      </c>
      <c r="V116" s="231" t="s">
        <v>350</v>
      </c>
      <c r="W116" s="890"/>
      <c r="X116" s="230">
        <f>P116+R116+U116</f>
        <v>235</v>
      </c>
      <c r="Y116" s="231" t="s">
        <v>350</v>
      </c>
      <c r="Z116" s="933"/>
      <c r="AA116" s="292"/>
      <c r="AB116" s="286"/>
      <c r="AC116" s="287"/>
    </row>
    <row r="117" spans="1:29" ht="12.75">
      <c r="A117" s="280"/>
      <c r="B117" s="281"/>
      <c r="C117" s="160"/>
      <c r="D117" s="281"/>
      <c r="E117" s="282"/>
      <c r="F117" s="281"/>
      <c r="G117" s="231"/>
      <c r="H117" s="289"/>
      <c r="I117" s="518"/>
      <c r="J117" s="309"/>
      <c r="K117" s="525"/>
      <c r="L117" s="309"/>
      <c r="M117" s="231"/>
      <c r="N117" s="280"/>
      <c r="O117" s="239"/>
      <c r="P117" s="230"/>
      <c r="Q117" s="309"/>
      <c r="R117" s="230"/>
      <c r="S117" s="231"/>
      <c r="T117" s="627"/>
      <c r="U117" s="230"/>
      <c r="V117" s="231"/>
      <c r="W117" s="627"/>
      <c r="X117" s="235"/>
      <c r="Y117" s="231"/>
      <c r="Z117" s="511"/>
      <c r="AA117" s="292"/>
      <c r="AB117" s="286"/>
      <c r="AC117" s="287"/>
    </row>
    <row r="118" spans="1:31" ht="22.5" customHeight="1">
      <c r="A118" s="280"/>
      <c r="B118" s="615"/>
      <c r="C118" s="628"/>
      <c r="D118" s="611"/>
      <c r="E118" s="585"/>
      <c r="F118" s="611"/>
      <c r="G118" s="585"/>
      <c r="H118" s="307">
        <v>1</v>
      </c>
      <c r="I118" s="307" t="s">
        <v>46</v>
      </c>
      <c r="J118" s="624" t="s">
        <v>11</v>
      </c>
      <c r="K118" s="576" t="s">
        <v>12</v>
      </c>
      <c r="L118" s="582"/>
      <c r="M118" s="587" t="s">
        <v>400</v>
      </c>
      <c r="N118" s="614" t="s">
        <v>3</v>
      </c>
      <c r="O118" s="626" t="s">
        <v>899</v>
      </c>
      <c r="P118" s="254">
        <v>26</v>
      </c>
      <c r="Q118" s="113" t="s">
        <v>502</v>
      </c>
      <c r="R118" s="254">
        <v>9</v>
      </c>
      <c r="S118" s="188" t="s">
        <v>164</v>
      </c>
      <c r="T118" s="232">
        <f>T123+T125+T127+T129+T130+T131+T132+T133+T136</f>
        <v>1171405000</v>
      </c>
      <c r="U118" s="254">
        <v>9</v>
      </c>
      <c r="V118" s="188" t="s">
        <v>164</v>
      </c>
      <c r="W118" s="232">
        <f>SUM(W123:W136)</f>
        <v>896455000</v>
      </c>
      <c r="X118" s="254">
        <f>P118+R118+U118</f>
        <v>44</v>
      </c>
      <c r="Y118" s="188" t="s">
        <v>164</v>
      </c>
      <c r="Z118" s="232">
        <f>Z123+Z125+Z127+Z129+Z130+Z131+Z132+Z133+Z136</f>
        <v>2067860000</v>
      </c>
      <c r="AA118" s="590" t="s">
        <v>166</v>
      </c>
      <c r="AB118" s="286"/>
      <c r="AC118" s="287"/>
      <c r="AE118" s="288" t="e">
        <f>#REF!+#REF!+#REF!+T118+W118</f>
        <v>#REF!</v>
      </c>
    </row>
    <row r="119" spans="1:29" ht="22.5" customHeight="1">
      <c r="A119" s="280"/>
      <c r="B119" s="615"/>
      <c r="C119" s="628"/>
      <c r="D119" s="611"/>
      <c r="E119" s="585"/>
      <c r="F119" s="611"/>
      <c r="G119" s="585"/>
      <c r="H119" s="307"/>
      <c r="I119" s="533"/>
      <c r="J119" s="629"/>
      <c r="K119" s="592"/>
      <c r="L119" s="534"/>
      <c r="M119" s="593" t="s">
        <v>401</v>
      </c>
      <c r="N119" s="630"/>
      <c r="O119" s="631" t="s">
        <v>900</v>
      </c>
      <c r="P119" s="232"/>
      <c r="Q119" s="113"/>
      <c r="R119" s="254"/>
      <c r="S119" s="188"/>
      <c r="T119" s="320"/>
      <c r="U119" s="254"/>
      <c r="V119" s="188"/>
      <c r="W119" s="320"/>
      <c r="X119" s="250"/>
      <c r="Y119" s="595"/>
      <c r="Z119" s="255"/>
      <c r="AA119" s="292"/>
      <c r="AB119" s="286"/>
      <c r="AC119" s="287"/>
    </row>
    <row r="120" spans="1:29" ht="22.5" customHeight="1">
      <c r="A120" s="280"/>
      <c r="B120" s="615"/>
      <c r="C120" s="628"/>
      <c r="D120" s="611"/>
      <c r="E120" s="632"/>
      <c r="F120" s="281"/>
      <c r="G120" s="585"/>
      <c r="H120" s="307"/>
      <c r="I120" s="533"/>
      <c r="J120" s="629"/>
      <c r="K120" s="592"/>
      <c r="L120" s="534"/>
      <c r="M120" s="593" t="s">
        <v>527</v>
      </c>
      <c r="N120" s="630"/>
      <c r="O120" s="631" t="s">
        <v>399</v>
      </c>
      <c r="P120" s="239"/>
      <c r="Q120" s="309"/>
      <c r="R120" s="230"/>
      <c r="S120" s="231"/>
      <c r="T120" s="320"/>
      <c r="U120" s="230"/>
      <c r="V120" s="231"/>
      <c r="W120" s="320"/>
      <c r="X120" s="235"/>
      <c r="Y120" s="581"/>
      <c r="Z120" s="255"/>
      <c r="AA120" s="292"/>
      <c r="AB120" s="286"/>
      <c r="AC120" s="287"/>
    </row>
    <row r="121" spans="1:29" ht="22.5" customHeight="1">
      <c r="A121" s="280"/>
      <c r="B121" s="615"/>
      <c r="C121" s="628"/>
      <c r="D121" s="611"/>
      <c r="E121" s="282"/>
      <c r="F121" s="281"/>
      <c r="G121" s="231"/>
      <c r="H121" s="307"/>
      <c r="I121" s="533"/>
      <c r="J121" s="629"/>
      <c r="K121" s="592"/>
      <c r="L121" s="534"/>
      <c r="M121" s="593" t="s">
        <v>528</v>
      </c>
      <c r="N121" s="630"/>
      <c r="O121" s="631"/>
      <c r="P121" s="239"/>
      <c r="Q121" s="309"/>
      <c r="R121" s="230"/>
      <c r="S121" s="231"/>
      <c r="T121" s="320"/>
      <c r="U121" s="230"/>
      <c r="V121" s="231"/>
      <c r="W121" s="320"/>
      <c r="X121" s="235"/>
      <c r="Y121" s="581"/>
      <c r="Z121" s="255"/>
      <c r="AA121" s="292"/>
      <c r="AB121" s="286"/>
      <c r="AC121" s="287"/>
    </row>
    <row r="122" spans="1:29" ht="22.5" customHeight="1">
      <c r="A122" s="280"/>
      <c r="B122" s="615"/>
      <c r="C122" s="628"/>
      <c r="D122" s="611"/>
      <c r="E122" s="282"/>
      <c r="F122" s="281"/>
      <c r="G122" s="231"/>
      <c r="H122" s="307"/>
      <c r="I122" s="533"/>
      <c r="J122" s="629"/>
      <c r="K122" s="592"/>
      <c r="L122" s="534"/>
      <c r="M122" s="593"/>
      <c r="N122" s="630"/>
      <c r="O122" s="631"/>
      <c r="P122" s="239"/>
      <c r="Q122" s="309"/>
      <c r="R122" s="230"/>
      <c r="S122" s="231"/>
      <c r="T122" s="320"/>
      <c r="U122" s="230"/>
      <c r="V122" s="231"/>
      <c r="W122" s="320"/>
      <c r="X122" s="235"/>
      <c r="Y122" s="581"/>
      <c r="Z122" s="255"/>
      <c r="AA122" s="292"/>
      <c r="AB122" s="286"/>
      <c r="AC122" s="287"/>
    </row>
    <row r="123" spans="1:29" ht="32.25" customHeight="1">
      <c r="A123" s="280"/>
      <c r="B123" s="281"/>
      <c r="C123" s="160"/>
      <c r="D123" s="281"/>
      <c r="E123" s="632"/>
      <c r="F123" s="281"/>
      <c r="G123" s="585"/>
      <c r="H123" s="289"/>
      <c r="I123" s="1090"/>
      <c r="J123" s="1093"/>
      <c r="K123" s="1096" t="s">
        <v>12</v>
      </c>
      <c r="L123" s="1096" t="s">
        <v>13</v>
      </c>
      <c r="M123" s="926" t="s">
        <v>62</v>
      </c>
      <c r="N123" s="283"/>
      <c r="O123" s="930" t="s">
        <v>595</v>
      </c>
      <c r="P123" s="239">
        <v>3</v>
      </c>
      <c r="Q123" s="309" t="s">
        <v>4</v>
      </c>
      <c r="R123" s="230">
        <v>1</v>
      </c>
      <c r="S123" s="231" t="s">
        <v>4</v>
      </c>
      <c r="T123" s="889">
        <v>83007000</v>
      </c>
      <c r="U123" s="239">
        <v>1</v>
      </c>
      <c r="V123" s="231" t="s">
        <v>4</v>
      </c>
      <c r="W123" s="889">
        <v>76904000</v>
      </c>
      <c r="X123" s="239">
        <f aca="true" t="shared" si="6" ref="X123:X129">P123+R123+U123</f>
        <v>5</v>
      </c>
      <c r="Y123" s="231" t="s">
        <v>4</v>
      </c>
      <c r="Z123" s="932">
        <f>T123+W123</f>
        <v>159911000</v>
      </c>
      <c r="AA123" s="285"/>
      <c r="AB123" s="286"/>
      <c r="AC123" s="287"/>
    </row>
    <row r="124" spans="1:29" ht="27.75" customHeight="1">
      <c r="A124" s="280"/>
      <c r="B124" s="281"/>
      <c r="C124" s="160"/>
      <c r="D124" s="281"/>
      <c r="E124" s="282"/>
      <c r="F124" s="281"/>
      <c r="G124" s="231"/>
      <c r="H124" s="289"/>
      <c r="I124" s="1092"/>
      <c r="J124" s="1095"/>
      <c r="K124" s="1098"/>
      <c r="L124" s="1098"/>
      <c r="M124" s="927"/>
      <c r="N124" s="291"/>
      <c r="O124" s="931"/>
      <c r="P124" s="239">
        <v>30</v>
      </c>
      <c r="Q124" s="309" t="s">
        <v>36</v>
      </c>
      <c r="R124" s="239">
        <v>10</v>
      </c>
      <c r="S124" s="231" t="s">
        <v>134</v>
      </c>
      <c r="T124" s="900"/>
      <c r="U124" s="239">
        <v>5</v>
      </c>
      <c r="V124" s="231" t="s">
        <v>134</v>
      </c>
      <c r="W124" s="900"/>
      <c r="X124" s="239">
        <f t="shared" si="6"/>
        <v>45</v>
      </c>
      <c r="Y124" s="231" t="s">
        <v>134</v>
      </c>
      <c r="Z124" s="933"/>
      <c r="AA124" s="292"/>
      <c r="AB124" s="286"/>
      <c r="AC124" s="287"/>
    </row>
    <row r="125" spans="1:29" ht="31.5" customHeight="1">
      <c r="A125" s="280"/>
      <c r="B125" s="281"/>
      <c r="C125" s="160"/>
      <c r="D125" s="281"/>
      <c r="E125" s="282"/>
      <c r="F125" s="281"/>
      <c r="G125" s="231"/>
      <c r="H125" s="1089"/>
      <c r="I125" s="1089"/>
      <c r="J125" s="1100"/>
      <c r="K125" s="1101" t="s">
        <v>12</v>
      </c>
      <c r="L125" s="1101" t="s">
        <v>15</v>
      </c>
      <c r="M125" s="1102" t="s">
        <v>63</v>
      </c>
      <c r="N125" s="310"/>
      <c r="O125" s="1099" t="s">
        <v>596</v>
      </c>
      <c r="P125" s="239">
        <v>6</v>
      </c>
      <c r="Q125" s="309" t="s">
        <v>4</v>
      </c>
      <c r="R125" s="239">
        <v>2</v>
      </c>
      <c r="S125" s="231" t="s">
        <v>4</v>
      </c>
      <c r="T125" s="979">
        <v>75000000</v>
      </c>
      <c r="U125" s="239">
        <v>2</v>
      </c>
      <c r="V125" s="231" t="s">
        <v>4</v>
      </c>
      <c r="W125" s="979">
        <v>57135000</v>
      </c>
      <c r="X125" s="239">
        <f t="shared" si="6"/>
        <v>10</v>
      </c>
      <c r="Y125" s="231" t="s">
        <v>4</v>
      </c>
      <c r="Z125" s="932">
        <f>T125+W125</f>
        <v>132135000</v>
      </c>
      <c r="AA125" s="285"/>
      <c r="AB125" s="286"/>
      <c r="AC125" s="287"/>
    </row>
    <row r="126" spans="1:29" ht="30.75" customHeight="1">
      <c r="A126" s="280"/>
      <c r="B126" s="281"/>
      <c r="C126" s="160"/>
      <c r="D126" s="281"/>
      <c r="E126" s="282"/>
      <c r="F126" s="281"/>
      <c r="G126" s="231"/>
      <c r="H126" s="1089"/>
      <c r="I126" s="1089"/>
      <c r="J126" s="1100"/>
      <c r="K126" s="1101"/>
      <c r="L126" s="1101"/>
      <c r="M126" s="1102"/>
      <c r="N126" s="310"/>
      <c r="O126" s="1099"/>
      <c r="P126" s="239">
        <v>60</v>
      </c>
      <c r="Q126" s="309" t="s">
        <v>134</v>
      </c>
      <c r="R126" s="239">
        <v>20</v>
      </c>
      <c r="S126" s="231" t="s">
        <v>134</v>
      </c>
      <c r="T126" s="979"/>
      <c r="U126" s="239">
        <v>20</v>
      </c>
      <c r="V126" s="231" t="s">
        <v>134</v>
      </c>
      <c r="W126" s="979"/>
      <c r="X126" s="239">
        <f t="shared" si="6"/>
        <v>100</v>
      </c>
      <c r="Y126" s="231" t="s">
        <v>134</v>
      </c>
      <c r="Z126" s="933"/>
      <c r="AA126" s="292"/>
      <c r="AB126" s="286"/>
      <c r="AC126" s="287"/>
    </row>
    <row r="127" spans="1:29" ht="34.5" customHeight="1">
      <c r="A127" s="280"/>
      <c r="B127" s="281"/>
      <c r="C127" s="160"/>
      <c r="D127" s="281"/>
      <c r="E127" s="282"/>
      <c r="F127" s="281"/>
      <c r="G127" s="281"/>
      <c r="H127" s="1089"/>
      <c r="I127" s="1089"/>
      <c r="J127" s="1100"/>
      <c r="K127" s="1101" t="s">
        <v>12</v>
      </c>
      <c r="L127" s="1101" t="s">
        <v>34</v>
      </c>
      <c r="M127" s="1102" t="s">
        <v>64</v>
      </c>
      <c r="N127" s="310"/>
      <c r="O127" s="1099" t="s">
        <v>597</v>
      </c>
      <c r="P127" s="239">
        <v>3</v>
      </c>
      <c r="Q127" s="309" t="s">
        <v>4</v>
      </c>
      <c r="R127" s="239">
        <v>1</v>
      </c>
      <c r="S127" s="231" t="s">
        <v>4</v>
      </c>
      <c r="T127" s="979">
        <v>80000000</v>
      </c>
      <c r="U127" s="239">
        <v>1</v>
      </c>
      <c r="V127" s="231" t="s">
        <v>4</v>
      </c>
      <c r="W127" s="979">
        <v>60944000</v>
      </c>
      <c r="X127" s="239">
        <f t="shared" si="6"/>
        <v>5</v>
      </c>
      <c r="Y127" s="231" t="s">
        <v>4</v>
      </c>
      <c r="Z127" s="932">
        <f>T127+W127</f>
        <v>140944000</v>
      </c>
      <c r="AA127" s="285"/>
      <c r="AB127" s="286"/>
      <c r="AC127" s="287"/>
    </row>
    <row r="128" spans="1:29" ht="34.5" customHeight="1">
      <c r="A128" s="280"/>
      <c r="B128" s="281"/>
      <c r="C128" s="160"/>
      <c r="D128" s="281"/>
      <c r="E128" s="282"/>
      <c r="F128" s="281"/>
      <c r="G128" s="281"/>
      <c r="H128" s="1089"/>
      <c r="I128" s="1089"/>
      <c r="J128" s="1100"/>
      <c r="K128" s="1101"/>
      <c r="L128" s="1101"/>
      <c r="M128" s="1102"/>
      <c r="N128" s="310"/>
      <c r="O128" s="1099"/>
      <c r="P128" s="239">
        <v>30</v>
      </c>
      <c r="Q128" s="309" t="s">
        <v>134</v>
      </c>
      <c r="R128" s="239">
        <v>10</v>
      </c>
      <c r="S128" s="231" t="s">
        <v>134</v>
      </c>
      <c r="T128" s="979"/>
      <c r="U128" s="239">
        <v>10</v>
      </c>
      <c r="V128" s="231" t="s">
        <v>134</v>
      </c>
      <c r="W128" s="979"/>
      <c r="X128" s="239">
        <f t="shared" si="6"/>
        <v>50</v>
      </c>
      <c r="Y128" s="231" t="s">
        <v>134</v>
      </c>
      <c r="Z128" s="933"/>
      <c r="AA128" s="292"/>
      <c r="AB128" s="286"/>
      <c r="AC128" s="287"/>
    </row>
    <row r="129" spans="1:29" ht="30.75" customHeight="1">
      <c r="A129" s="280"/>
      <c r="B129" s="281"/>
      <c r="C129" s="160"/>
      <c r="D129" s="281"/>
      <c r="E129" s="282"/>
      <c r="F129" s="281"/>
      <c r="G129" s="281"/>
      <c r="H129" s="289"/>
      <c r="I129" s="512"/>
      <c r="J129" s="533"/>
      <c r="K129" s="534" t="s">
        <v>12</v>
      </c>
      <c r="L129" s="534" t="s">
        <v>26</v>
      </c>
      <c r="M129" s="499" t="s">
        <v>65</v>
      </c>
      <c r="N129" s="283"/>
      <c r="O129" s="506" t="s">
        <v>1049</v>
      </c>
      <c r="P129" s="230">
        <f>3*3</f>
        <v>9</v>
      </c>
      <c r="Q129" s="309" t="s">
        <v>4</v>
      </c>
      <c r="R129" s="230">
        <v>3</v>
      </c>
      <c r="S129" s="231" t="s">
        <v>4</v>
      </c>
      <c r="T129" s="508">
        <v>225464000</v>
      </c>
      <c r="U129" s="230">
        <v>3</v>
      </c>
      <c r="V129" s="231" t="s">
        <v>4</v>
      </c>
      <c r="W129" s="508">
        <v>182693000</v>
      </c>
      <c r="X129" s="239">
        <f t="shared" si="6"/>
        <v>15</v>
      </c>
      <c r="Y129" s="231" t="s">
        <v>4</v>
      </c>
      <c r="Z129" s="610">
        <f>T129+W129</f>
        <v>408157000</v>
      </c>
      <c r="AA129" s="285"/>
      <c r="AB129" s="286"/>
      <c r="AC129" s="381"/>
    </row>
    <row r="130" spans="1:29" ht="76.5" customHeight="1">
      <c r="A130" s="280"/>
      <c r="B130" s="281"/>
      <c r="C130" s="160"/>
      <c r="D130" s="281"/>
      <c r="E130" s="282"/>
      <c r="F130" s="281"/>
      <c r="G130" s="281"/>
      <c r="H130" s="289"/>
      <c r="I130" s="289"/>
      <c r="J130" s="307"/>
      <c r="K130" s="582" t="s">
        <v>12</v>
      </c>
      <c r="L130" s="582" t="s">
        <v>16</v>
      </c>
      <c r="M130" s="309" t="s">
        <v>66</v>
      </c>
      <c r="N130" s="310"/>
      <c r="O130" s="231" t="s">
        <v>600</v>
      </c>
      <c r="P130" s="230">
        <v>15</v>
      </c>
      <c r="Q130" s="309" t="s">
        <v>4</v>
      </c>
      <c r="R130" s="230">
        <v>5</v>
      </c>
      <c r="S130" s="231" t="s">
        <v>4</v>
      </c>
      <c r="T130" s="521">
        <v>296405000</v>
      </c>
      <c r="U130" s="230">
        <v>5</v>
      </c>
      <c r="V130" s="231" t="s">
        <v>4</v>
      </c>
      <c r="W130" s="145">
        <v>224524000</v>
      </c>
      <c r="X130" s="230">
        <f>P130+R130+U130</f>
        <v>25</v>
      </c>
      <c r="Y130" s="231" t="s">
        <v>4</v>
      </c>
      <c r="Z130" s="311">
        <f>T130+W130</f>
        <v>520929000</v>
      </c>
      <c r="AA130" s="285"/>
      <c r="AB130" s="286"/>
      <c r="AC130" s="381"/>
    </row>
    <row r="131" spans="1:29" ht="34.5" customHeight="1">
      <c r="A131" s="280"/>
      <c r="B131" s="281"/>
      <c r="C131" s="160"/>
      <c r="D131" s="281"/>
      <c r="E131" s="282"/>
      <c r="F131" s="281"/>
      <c r="G131" s="281"/>
      <c r="H131" s="378"/>
      <c r="I131" s="378"/>
      <c r="J131" s="378"/>
      <c r="K131" s="534" t="s">
        <v>12</v>
      </c>
      <c r="L131" s="534" t="s">
        <v>18</v>
      </c>
      <c r="M131" s="499" t="s">
        <v>628</v>
      </c>
      <c r="N131" s="504"/>
      <c r="O131" s="506" t="s">
        <v>601</v>
      </c>
      <c r="P131" s="230">
        <v>6</v>
      </c>
      <c r="Q131" s="309" t="s">
        <v>33</v>
      </c>
      <c r="R131" s="230">
        <v>2</v>
      </c>
      <c r="S131" s="231" t="s">
        <v>33</v>
      </c>
      <c r="T131" s="501">
        <v>121993000</v>
      </c>
      <c r="U131" s="230">
        <v>2</v>
      </c>
      <c r="V131" s="231" t="s">
        <v>33</v>
      </c>
      <c r="W131" s="380">
        <v>95900000</v>
      </c>
      <c r="X131" s="230">
        <f>P131+R131+U131</f>
        <v>10</v>
      </c>
      <c r="Y131" s="231" t="s">
        <v>33</v>
      </c>
      <c r="Z131" s="510">
        <f>T131+W131</f>
        <v>217893000</v>
      </c>
      <c r="AA131" s="285"/>
      <c r="AB131" s="286"/>
      <c r="AC131" s="381"/>
    </row>
    <row r="132" spans="1:29" ht="30" customHeight="1">
      <c r="A132" s="280"/>
      <c r="B132" s="281"/>
      <c r="C132" s="160"/>
      <c r="D132" s="281"/>
      <c r="E132" s="282"/>
      <c r="F132" s="281"/>
      <c r="G132" s="281"/>
      <c r="H132" s="499"/>
      <c r="I132" s="499"/>
      <c r="J132" s="499"/>
      <c r="K132" s="514" t="s">
        <v>12</v>
      </c>
      <c r="L132" s="514" t="s">
        <v>42</v>
      </c>
      <c r="M132" s="499" t="s">
        <v>629</v>
      </c>
      <c r="N132" s="520"/>
      <c r="O132" s="506" t="s">
        <v>630</v>
      </c>
      <c r="P132" s="230">
        <v>2</v>
      </c>
      <c r="Q132" s="309" t="s">
        <v>33</v>
      </c>
      <c r="R132" s="230">
        <v>1</v>
      </c>
      <c r="S132" s="231" t="s">
        <v>33</v>
      </c>
      <c r="T132" s="501">
        <v>25000000</v>
      </c>
      <c r="U132" s="230"/>
      <c r="V132" s="231" t="s">
        <v>33</v>
      </c>
      <c r="W132" s="501"/>
      <c r="X132" s="230">
        <f>P132+R132+U132</f>
        <v>3</v>
      </c>
      <c r="Y132" s="231" t="s">
        <v>33</v>
      </c>
      <c r="Z132" s="510">
        <f>T132+W132</f>
        <v>25000000</v>
      </c>
      <c r="AA132" s="285"/>
      <c r="AB132" s="286"/>
      <c r="AC132" s="381"/>
    </row>
    <row r="133" spans="1:29" ht="30.75" customHeight="1">
      <c r="A133" s="280"/>
      <c r="B133" s="281"/>
      <c r="C133" s="160"/>
      <c r="D133" s="281"/>
      <c r="E133" s="282"/>
      <c r="F133" s="281"/>
      <c r="G133" s="281"/>
      <c r="H133" s="1089"/>
      <c r="I133" s="1090"/>
      <c r="J133" s="1093"/>
      <c r="K133" s="1096" t="s">
        <v>12</v>
      </c>
      <c r="L133" s="1096" t="s">
        <v>35</v>
      </c>
      <c r="M133" s="926" t="s">
        <v>67</v>
      </c>
      <c r="N133" s="283"/>
      <c r="O133" s="930" t="s">
        <v>824</v>
      </c>
      <c r="P133" s="230">
        <v>6</v>
      </c>
      <c r="Q133" s="309" t="s">
        <v>33</v>
      </c>
      <c r="R133" s="230">
        <v>2</v>
      </c>
      <c r="S133" s="231" t="s">
        <v>4</v>
      </c>
      <c r="T133" s="889">
        <v>234536000</v>
      </c>
      <c r="U133" s="230">
        <v>2</v>
      </c>
      <c r="V133" s="231" t="s">
        <v>4</v>
      </c>
      <c r="W133" s="889">
        <v>178355000</v>
      </c>
      <c r="X133" s="230">
        <f>P133+R133+U133</f>
        <v>10</v>
      </c>
      <c r="Y133" s="231" t="s">
        <v>4</v>
      </c>
      <c r="Z133" s="932">
        <f>T133+W133</f>
        <v>412891000</v>
      </c>
      <c r="AA133" s="285"/>
      <c r="AB133" s="286"/>
      <c r="AC133" s="287"/>
    </row>
    <row r="134" spans="1:29" ht="42.75" customHeight="1">
      <c r="A134" s="280"/>
      <c r="B134" s="281"/>
      <c r="C134" s="160"/>
      <c r="D134" s="281"/>
      <c r="E134" s="282"/>
      <c r="F134" s="281"/>
      <c r="G134" s="281"/>
      <c r="H134" s="1089"/>
      <c r="I134" s="1091"/>
      <c r="J134" s="1094"/>
      <c r="K134" s="1097"/>
      <c r="L134" s="1097"/>
      <c r="M134" s="1088"/>
      <c r="N134" s="297"/>
      <c r="O134" s="931"/>
      <c r="P134" s="230">
        <f>16*3</f>
        <v>48</v>
      </c>
      <c r="Q134" s="309" t="s">
        <v>753</v>
      </c>
      <c r="R134" s="230">
        <v>16</v>
      </c>
      <c r="S134" s="231" t="s">
        <v>36</v>
      </c>
      <c r="T134" s="890"/>
      <c r="U134" s="230">
        <v>16</v>
      </c>
      <c r="V134" s="231" t="s">
        <v>36</v>
      </c>
      <c r="W134" s="890"/>
      <c r="X134" s="230">
        <f>P134+R134+U134</f>
        <v>80</v>
      </c>
      <c r="Y134" s="231" t="s">
        <v>36</v>
      </c>
      <c r="Z134" s="933" t="e">
        <f>#REF!+#REF!+#REF!+T134+W134</f>
        <v>#REF!</v>
      </c>
      <c r="AA134" s="633"/>
      <c r="AB134" s="286"/>
      <c r="AC134" s="287"/>
    </row>
    <row r="135" spans="1:29" ht="30.75" customHeight="1">
      <c r="A135" s="280"/>
      <c r="B135" s="281"/>
      <c r="C135" s="160"/>
      <c r="D135" s="281"/>
      <c r="E135" s="282"/>
      <c r="F135" s="281"/>
      <c r="G135" s="281"/>
      <c r="H135" s="289"/>
      <c r="I135" s="1092"/>
      <c r="J135" s="1095"/>
      <c r="K135" s="1098"/>
      <c r="L135" s="1098"/>
      <c r="M135" s="927"/>
      <c r="N135" s="291"/>
      <c r="O135" s="507" t="s">
        <v>288</v>
      </c>
      <c r="P135" s="230"/>
      <c r="Q135" s="309" t="s">
        <v>82</v>
      </c>
      <c r="R135" s="230"/>
      <c r="S135" s="231"/>
      <c r="T135" s="900"/>
      <c r="U135" s="230"/>
      <c r="V135" s="231"/>
      <c r="W135" s="900"/>
      <c r="X135" s="230"/>
      <c r="Y135" s="231"/>
      <c r="Z135" s="610"/>
      <c r="AA135" s="633"/>
      <c r="AB135" s="286"/>
      <c r="AC135" s="287"/>
    </row>
    <row r="136" spans="1:29" ht="25.5">
      <c r="A136" s="280"/>
      <c r="B136" s="281"/>
      <c r="C136" s="160"/>
      <c r="D136" s="281"/>
      <c r="E136" s="282"/>
      <c r="F136" s="281"/>
      <c r="G136" s="281"/>
      <c r="H136" s="289"/>
      <c r="I136" s="289"/>
      <c r="J136" s="307"/>
      <c r="K136" s="582" t="s">
        <v>12</v>
      </c>
      <c r="L136" s="582" t="s">
        <v>17</v>
      </c>
      <c r="M136" s="309" t="s">
        <v>68</v>
      </c>
      <c r="N136" s="310"/>
      <c r="O136" s="231" t="s">
        <v>136</v>
      </c>
      <c r="P136" s="230">
        <v>3</v>
      </c>
      <c r="Q136" s="309" t="s">
        <v>150</v>
      </c>
      <c r="R136" s="230">
        <v>11</v>
      </c>
      <c r="S136" s="231" t="s">
        <v>150</v>
      </c>
      <c r="T136" s="518">
        <v>30000000</v>
      </c>
      <c r="U136" s="230">
        <v>7</v>
      </c>
      <c r="V136" s="231" t="s">
        <v>150</v>
      </c>
      <c r="W136" s="147">
        <v>20000000</v>
      </c>
      <c r="X136" s="230">
        <f>P136+R136+U136</f>
        <v>21</v>
      </c>
      <c r="Y136" s="231" t="s">
        <v>150</v>
      </c>
      <c r="Z136" s="311">
        <f>T136+W136</f>
        <v>50000000</v>
      </c>
      <c r="AA136" s="285"/>
      <c r="AB136" s="286"/>
      <c r="AC136" s="287"/>
    </row>
    <row r="137" spans="1:29" ht="12.75">
      <c r="A137" s="280"/>
      <c r="B137" s="282"/>
      <c r="C137" s="160"/>
      <c r="D137" s="281"/>
      <c r="E137" s="282"/>
      <c r="F137" s="281"/>
      <c r="G137" s="282"/>
      <c r="H137" s="289"/>
      <c r="I137" s="289"/>
      <c r="J137" s="307"/>
      <c r="K137" s="113"/>
      <c r="L137" s="582"/>
      <c r="M137" s="309"/>
      <c r="N137" s="310"/>
      <c r="O137" s="231"/>
      <c r="P137" s="230"/>
      <c r="Q137" s="309"/>
      <c r="R137" s="230"/>
      <c r="S137" s="231"/>
      <c r="T137" s="518"/>
      <c r="U137" s="86"/>
      <c r="V137" s="231"/>
      <c r="W137" s="239"/>
      <c r="X137" s="235"/>
      <c r="Y137" s="231"/>
      <c r="Z137" s="311"/>
      <c r="AA137" s="292"/>
      <c r="AB137" s="286"/>
      <c r="AC137" s="287"/>
    </row>
    <row r="138" spans="1:29" ht="21.75" customHeight="1">
      <c r="A138" s="280"/>
      <c r="B138" s="282" t="s">
        <v>342</v>
      </c>
      <c r="C138" s="160" t="s">
        <v>913</v>
      </c>
      <c r="D138" s="812" t="s">
        <v>3</v>
      </c>
      <c r="E138" s="810" t="s">
        <v>378</v>
      </c>
      <c r="F138" s="815" t="s">
        <v>3</v>
      </c>
      <c r="G138" s="634" t="s">
        <v>536</v>
      </c>
      <c r="H138" s="635"/>
      <c r="I138" s="307" t="s">
        <v>46</v>
      </c>
      <c r="J138" s="624" t="s">
        <v>11</v>
      </c>
      <c r="K138" s="576" t="s">
        <v>69</v>
      </c>
      <c r="L138" s="582"/>
      <c r="M138" s="587" t="s">
        <v>394</v>
      </c>
      <c r="N138" s="535" t="s">
        <v>3</v>
      </c>
      <c r="O138" s="188" t="s">
        <v>347</v>
      </c>
      <c r="P138" s="358">
        <v>0.24033367994716667</v>
      </c>
      <c r="Q138" s="113" t="s">
        <v>1025</v>
      </c>
      <c r="R138" s="358">
        <v>0.24074732850113817</v>
      </c>
      <c r="S138" s="636"/>
      <c r="T138" s="637">
        <f>SUM(T151:T161)</f>
        <v>3278791000</v>
      </c>
      <c r="U138" s="358">
        <v>0.2411575386572571</v>
      </c>
      <c r="V138" s="188"/>
      <c r="W138" s="249">
        <f>SUM(W151:W171)</f>
        <v>3722091000</v>
      </c>
      <c r="X138" s="638">
        <f>U138</f>
        <v>0.2411575386572571</v>
      </c>
      <c r="Y138" s="231"/>
      <c r="Z138" s="249">
        <f>SUM(Z151:Z171)</f>
        <v>7000882000</v>
      </c>
      <c r="AA138" s="639" t="s">
        <v>385</v>
      </c>
      <c r="AB138" s="286"/>
      <c r="AC138" s="287"/>
    </row>
    <row r="139" spans="1:29" ht="20.25" customHeight="1">
      <c r="A139" s="280"/>
      <c r="B139" s="282" t="s">
        <v>534</v>
      </c>
      <c r="C139" s="160" t="s">
        <v>393</v>
      </c>
      <c r="D139" s="640"/>
      <c r="E139" s="811" t="s">
        <v>1104</v>
      </c>
      <c r="F139" s="280"/>
      <c r="G139" s="634" t="s">
        <v>547</v>
      </c>
      <c r="H139" s="635"/>
      <c r="I139" s="289"/>
      <c r="J139" s="307"/>
      <c r="K139" s="113"/>
      <c r="L139" s="582"/>
      <c r="M139" s="593" t="s">
        <v>167</v>
      </c>
      <c r="N139" s="535"/>
      <c r="O139" s="188"/>
      <c r="P139" s="340"/>
      <c r="Q139" s="113"/>
      <c r="R139" s="340"/>
      <c r="S139" s="188"/>
      <c r="T139" s="232"/>
      <c r="U139" s="340"/>
      <c r="V139" s="188"/>
      <c r="W139" s="232"/>
      <c r="X139" s="414"/>
      <c r="Y139" s="188"/>
      <c r="Z139" s="311"/>
      <c r="AA139" s="639" t="s">
        <v>167</v>
      </c>
      <c r="AB139" s="286"/>
      <c r="AC139" s="287"/>
    </row>
    <row r="140" spans="1:29" ht="19.5" customHeight="1">
      <c r="A140" s="280"/>
      <c r="B140" s="282" t="s">
        <v>1106</v>
      </c>
      <c r="C140" s="160" t="s">
        <v>535</v>
      </c>
      <c r="D140" s="640"/>
      <c r="E140" s="811" t="s">
        <v>1105</v>
      </c>
      <c r="F140" s="280"/>
      <c r="G140" s="635" t="s">
        <v>45</v>
      </c>
      <c r="H140" s="289"/>
      <c r="I140" s="289"/>
      <c r="J140" s="307"/>
      <c r="K140" s="113"/>
      <c r="L140" s="582"/>
      <c r="M140" s="309"/>
      <c r="N140" s="535" t="s">
        <v>3</v>
      </c>
      <c r="O140" s="589" t="s">
        <v>383</v>
      </c>
      <c r="P140" s="358">
        <v>0.9957377332111454</v>
      </c>
      <c r="Q140" s="641" t="s">
        <v>1025</v>
      </c>
      <c r="R140" s="358">
        <v>0.9980870111058072</v>
      </c>
      <c r="S140" s="642"/>
      <c r="T140" s="249"/>
      <c r="U140" s="643">
        <v>1</v>
      </c>
      <c r="V140" s="642"/>
      <c r="W140" s="249"/>
      <c r="X140" s="88">
        <v>1</v>
      </c>
      <c r="Y140" s="642"/>
      <c r="Z140" s="311"/>
      <c r="AA140" s="292"/>
      <c r="AB140" s="286"/>
      <c r="AC140" s="287"/>
    </row>
    <row r="141" spans="1:29" ht="18.75" customHeight="1">
      <c r="A141" s="280"/>
      <c r="B141" s="282" t="s">
        <v>1101</v>
      </c>
      <c r="C141" s="160"/>
      <c r="D141" s="281"/>
      <c r="E141" s="282" t="s">
        <v>1106</v>
      </c>
      <c r="F141" s="280"/>
      <c r="G141" s="635" t="s">
        <v>1128</v>
      </c>
      <c r="H141" s="289"/>
      <c r="I141" s="289"/>
      <c r="J141" s="307"/>
      <c r="K141" s="113"/>
      <c r="L141" s="582"/>
      <c r="M141" s="309"/>
      <c r="N141" s="535"/>
      <c r="O141" s="188" t="s">
        <v>153</v>
      </c>
      <c r="P141" s="230"/>
      <c r="Q141" s="309"/>
      <c r="R141" s="230"/>
      <c r="S141" s="231"/>
      <c r="T141" s="239"/>
      <c r="U141" s="86"/>
      <c r="V141" s="231"/>
      <c r="W141" s="239"/>
      <c r="X141" s="235"/>
      <c r="Y141" s="231"/>
      <c r="Z141" s="311"/>
      <c r="AA141" s="292"/>
      <c r="AB141" s="286"/>
      <c r="AC141" s="287"/>
    </row>
    <row r="142" spans="1:29" ht="20.25" customHeight="1">
      <c r="A142" s="280"/>
      <c r="B142" s="282" t="s">
        <v>1024</v>
      </c>
      <c r="C142" s="160"/>
      <c r="D142" s="281"/>
      <c r="E142" s="282" t="s">
        <v>1107</v>
      </c>
      <c r="F142" s="815" t="s">
        <v>3</v>
      </c>
      <c r="G142" s="635" t="s">
        <v>536</v>
      </c>
      <c r="H142" s="289"/>
      <c r="I142" s="289"/>
      <c r="J142" s="307"/>
      <c r="K142" s="113"/>
      <c r="L142" s="582"/>
      <c r="M142" s="309"/>
      <c r="N142" s="535" t="s">
        <v>3</v>
      </c>
      <c r="O142" s="589" t="s">
        <v>456</v>
      </c>
      <c r="P142" s="254">
        <v>56876</v>
      </c>
      <c r="Q142" s="309" t="s">
        <v>340</v>
      </c>
      <c r="R142" s="254">
        <v>74876</v>
      </c>
      <c r="S142" s="642"/>
      <c r="T142" s="232"/>
      <c r="U142" s="254">
        <v>83982</v>
      </c>
      <c r="V142" s="642"/>
      <c r="W142" s="232"/>
      <c r="X142" s="254">
        <v>83982</v>
      </c>
      <c r="Y142" s="231"/>
      <c r="Z142" s="311"/>
      <c r="AA142" s="292"/>
      <c r="AB142" s="286"/>
      <c r="AC142" s="287"/>
    </row>
    <row r="143" spans="1:29" ht="20.25" customHeight="1">
      <c r="A143" s="280"/>
      <c r="B143" s="282"/>
      <c r="C143" s="160"/>
      <c r="D143" s="281"/>
      <c r="E143" s="282" t="s">
        <v>151</v>
      </c>
      <c r="F143" s="280"/>
      <c r="G143" s="635" t="s">
        <v>537</v>
      </c>
      <c r="H143" s="289"/>
      <c r="I143" s="289"/>
      <c r="J143" s="307"/>
      <c r="K143" s="113"/>
      <c r="L143" s="582"/>
      <c r="M143" s="309"/>
      <c r="N143" s="310"/>
      <c r="O143" s="540" t="s">
        <v>457</v>
      </c>
      <c r="P143" s="230"/>
      <c r="Q143" s="309"/>
      <c r="R143" s="230"/>
      <c r="S143" s="231"/>
      <c r="T143" s="239"/>
      <c r="U143" s="86"/>
      <c r="V143" s="231"/>
      <c r="W143" s="239"/>
      <c r="X143" s="235"/>
      <c r="Y143" s="231"/>
      <c r="Z143" s="311"/>
      <c r="AA143" s="292"/>
      <c r="AB143" s="286"/>
      <c r="AC143" s="287"/>
    </row>
    <row r="144" spans="1:29" ht="20.25" customHeight="1">
      <c r="A144" s="280"/>
      <c r="B144" s="282"/>
      <c r="C144" s="160"/>
      <c r="D144" s="281"/>
      <c r="E144" s="282"/>
      <c r="F144" s="281"/>
      <c r="G144" s="635" t="s">
        <v>538</v>
      </c>
      <c r="H144" s="289"/>
      <c r="I144" s="289"/>
      <c r="J144" s="307"/>
      <c r="K144" s="113"/>
      <c r="L144" s="582"/>
      <c r="M144" s="309"/>
      <c r="N144" s="535"/>
      <c r="O144" s="589"/>
      <c r="P144" s="340"/>
      <c r="Q144" s="113"/>
      <c r="R144" s="340"/>
      <c r="S144" s="188"/>
      <c r="T144" s="239"/>
      <c r="U144" s="340"/>
      <c r="V144" s="188"/>
      <c r="W144" s="239"/>
      <c r="X144" s="340"/>
      <c r="Y144" s="188"/>
      <c r="Z144" s="311"/>
      <c r="AA144" s="292"/>
      <c r="AB144" s="286"/>
      <c r="AC144" s="287"/>
    </row>
    <row r="145" spans="1:29" ht="18" customHeight="1">
      <c r="A145" s="280"/>
      <c r="B145" s="282"/>
      <c r="C145" s="160"/>
      <c r="D145" s="281"/>
      <c r="E145" s="282"/>
      <c r="F145" s="281"/>
      <c r="G145" s="635" t="s">
        <v>539</v>
      </c>
      <c r="H145" s="289"/>
      <c r="I145" s="289"/>
      <c r="J145" s="307"/>
      <c r="K145" s="113"/>
      <c r="L145" s="582"/>
      <c r="M145" s="309"/>
      <c r="N145" s="310"/>
      <c r="O145" s="188"/>
      <c r="P145" s="254"/>
      <c r="Q145" s="113"/>
      <c r="R145" s="340"/>
      <c r="S145" s="188"/>
      <c r="T145" s="239"/>
      <c r="U145" s="86"/>
      <c r="V145" s="231"/>
      <c r="W145" s="239"/>
      <c r="X145" s="235"/>
      <c r="Y145" s="231"/>
      <c r="Z145" s="311"/>
      <c r="AA145" s="292"/>
      <c r="AB145" s="286"/>
      <c r="AC145" s="287"/>
    </row>
    <row r="146" spans="1:29" ht="19.5" customHeight="1">
      <c r="A146" s="280"/>
      <c r="B146" s="68"/>
      <c r="C146" s="161"/>
      <c r="D146" s="281"/>
      <c r="E146" s="282"/>
      <c r="F146" s="310"/>
      <c r="G146" s="635" t="s">
        <v>540</v>
      </c>
      <c r="H146" s="289"/>
      <c r="I146" s="289"/>
      <c r="J146" s="307"/>
      <c r="K146" s="113"/>
      <c r="L146" s="582"/>
      <c r="M146" s="309"/>
      <c r="N146" s="577"/>
      <c r="O146" s="589"/>
      <c r="P146" s="340"/>
      <c r="Q146" s="113"/>
      <c r="R146" s="340"/>
      <c r="S146" s="188"/>
      <c r="T146" s="239"/>
      <c r="U146" s="340"/>
      <c r="V146" s="188"/>
      <c r="W146" s="239"/>
      <c r="X146" s="340"/>
      <c r="Y146" s="188"/>
      <c r="Z146" s="311"/>
      <c r="AA146" s="292"/>
      <c r="AB146" s="286"/>
      <c r="AC146" s="287"/>
    </row>
    <row r="147" spans="1:31" ht="18" customHeight="1">
      <c r="A147" s="584"/>
      <c r="B147" s="68"/>
      <c r="C147" s="161"/>
      <c r="D147" s="284"/>
      <c r="E147" s="644"/>
      <c r="F147" s="310"/>
      <c r="G147" s="635" t="s">
        <v>541</v>
      </c>
      <c r="H147" s="160"/>
      <c r="I147" s="160"/>
      <c r="J147" s="160"/>
      <c r="K147" s="645"/>
      <c r="L147" s="645"/>
      <c r="M147" s="646"/>
      <c r="N147" s="577" t="s">
        <v>3</v>
      </c>
      <c r="O147" s="589" t="s">
        <v>445</v>
      </c>
      <c r="P147" s="340">
        <v>67.72403610297445</v>
      </c>
      <c r="Q147" s="113" t="s">
        <v>384</v>
      </c>
      <c r="R147" s="340">
        <v>89.15720035245648</v>
      </c>
      <c r="S147" s="188" t="s">
        <v>384</v>
      </c>
      <c r="T147" s="239"/>
      <c r="U147" s="340">
        <v>100</v>
      </c>
      <c r="V147" s="188" t="s">
        <v>384</v>
      </c>
      <c r="W147" s="239"/>
      <c r="X147" s="340">
        <v>100</v>
      </c>
      <c r="Y147" s="188" t="s">
        <v>384</v>
      </c>
      <c r="Z147" s="647"/>
      <c r="AB147" s="286"/>
      <c r="AC147" s="287"/>
      <c r="AE147" s="288" t="e">
        <f>#REF!+#REF!+#REF!+T147+W147</f>
        <v>#REF!</v>
      </c>
    </row>
    <row r="148" spans="1:29" ht="21" customHeight="1">
      <c r="A148" s="584"/>
      <c r="B148" s="68"/>
      <c r="C148" s="161"/>
      <c r="D148" s="284"/>
      <c r="E148" s="644"/>
      <c r="F148" s="535"/>
      <c r="G148" s="585" t="s">
        <v>1134</v>
      </c>
      <c r="H148" s="307"/>
      <c r="I148" s="533"/>
      <c r="J148" s="629"/>
      <c r="K148" s="592"/>
      <c r="L148" s="534"/>
      <c r="M148" s="593"/>
      <c r="N148" s="52"/>
      <c r="O148" s="549" t="s">
        <v>901</v>
      </c>
      <c r="P148" s="340"/>
      <c r="Q148" s="113"/>
      <c r="R148" s="340"/>
      <c r="S148" s="188"/>
      <c r="T148" s="232"/>
      <c r="U148" s="340"/>
      <c r="V148" s="188"/>
      <c r="W148" s="232"/>
      <c r="X148" s="340"/>
      <c r="Y148" s="188"/>
      <c r="Z148" s="255"/>
      <c r="AB148" s="286"/>
      <c r="AC148" s="287"/>
    </row>
    <row r="149" spans="1:29" ht="21" customHeight="1">
      <c r="A149" s="584"/>
      <c r="B149" s="644"/>
      <c r="C149" s="309"/>
      <c r="D149" s="284"/>
      <c r="E149" s="644"/>
      <c r="F149" s="535"/>
      <c r="G149" s="585"/>
      <c r="H149" s="307"/>
      <c r="I149" s="533"/>
      <c r="J149" s="629"/>
      <c r="K149" s="592"/>
      <c r="L149" s="534"/>
      <c r="M149" s="593"/>
      <c r="N149" s="588"/>
      <c r="O149" s="589" t="s">
        <v>902</v>
      </c>
      <c r="P149" s="254"/>
      <c r="Q149" s="113"/>
      <c r="R149" s="340"/>
      <c r="S149" s="188"/>
      <c r="T149" s="320"/>
      <c r="U149" s="340"/>
      <c r="V149" s="188"/>
      <c r="W149" s="320"/>
      <c r="X149" s="340"/>
      <c r="Y149" s="188"/>
      <c r="Z149" s="255"/>
      <c r="AA149" s="639"/>
      <c r="AB149" s="286"/>
      <c r="AC149" s="287"/>
    </row>
    <row r="150" spans="1:29" ht="21" customHeight="1">
      <c r="A150" s="584"/>
      <c r="B150" s="231"/>
      <c r="C150" s="309"/>
      <c r="D150" s="814" t="s">
        <v>3</v>
      </c>
      <c r="E150" s="649" t="s">
        <v>1130</v>
      </c>
      <c r="F150" s="535" t="s">
        <v>3</v>
      </c>
      <c r="G150" s="585" t="s">
        <v>1132</v>
      </c>
      <c r="H150" s="307"/>
      <c r="I150" s="533"/>
      <c r="J150" s="629"/>
      <c r="K150" s="592"/>
      <c r="L150" s="534"/>
      <c r="M150" s="593"/>
      <c r="N150" s="310"/>
      <c r="O150" s="381"/>
      <c r="P150" s="230"/>
      <c r="Q150" s="309"/>
      <c r="R150" s="230"/>
      <c r="S150" s="231"/>
      <c r="T150" s="320"/>
      <c r="U150" s="230"/>
      <c r="V150" s="231"/>
      <c r="W150" s="320"/>
      <c r="X150" s="235"/>
      <c r="Y150" s="581"/>
      <c r="Z150" s="249"/>
      <c r="AA150" s="292"/>
      <c r="AB150" s="286"/>
      <c r="AC150" s="287"/>
    </row>
    <row r="151" spans="1:29" ht="52.5" customHeight="1">
      <c r="A151" s="280"/>
      <c r="B151" s="231"/>
      <c r="C151" s="309"/>
      <c r="D151" s="284"/>
      <c r="E151" s="231" t="s">
        <v>1131</v>
      </c>
      <c r="F151" s="312"/>
      <c r="G151" s="381" t="s">
        <v>1133</v>
      </c>
      <c r="H151" s="650" t="s">
        <v>834</v>
      </c>
      <c r="I151" s="651" t="s">
        <v>46</v>
      </c>
      <c r="J151" s="652"/>
      <c r="K151" s="534" t="s">
        <v>69</v>
      </c>
      <c r="L151" s="534" t="s">
        <v>35</v>
      </c>
      <c r="M151" s="383" t="s">
        <v>70</v>
      </c>
      <c r="N151" s="425"/>
      <c r="O151" s="231" t="s">
        <v>825</v>
      </c>
      <c r="P151" s="230">
        <v>60</v>
      </c>
      <c r="Q151" s="309" t="s">
        <v>139</v>
      </c>
      <c r="R151" s="230">
        <v>30</v>
      </c>
      <c r="S151" s="231" t="s">
        <v>130</v>
      </c>
      <c r="T151" s="518">
        <v>270750000</v>
      </c>
      <c r="U151" s="230">
        <v>30</v>
      </c>
      <c r="V151" s="231" t="s">
        <v>130</v>
      </c>
      <c r="W151" s="154">
        <v>336220000</v>
      </c>
      <c r="X151" s="230">
        <f aca="true" t="shared" si="7" ref="X151:X156">P151+R151+U151</f>
        <v>120</v>
      </c>
      <c r="Y151" s="231" t="s">
        <v>130</v>
      </c>
      <c r="Z151" s="610">
        <f aca="true" t="shared" si="8" ref="Z151:Z161">T151+W151</f>
        <v>606970000</v>
      </c>
      <c r="AA151" s="609"/>
      <c r="AB151" s="286"/>
      <c r="AC151" s="231"/>
    </row>
    <row r="152" spans="1:29" ht="12.75">
      <c r="A152" s="280"/>
      <c r="B152" s="281"/>
      <c r="C152" s="160"/>
      <c r="D152" s="281"/>
      <c r="E152" s="282"/>
      <c r="F152" s="281"/>
      <c r="G152" s="281"/>
      <c r="H152" s="930" t="s">
        <v>834</v>
      </c>
      <c r="I152" s="930" t="s">
        <v>46</v>
      </c>
      <c r="J152" s="930"/>
      <c r="K152" s="930" t="s">
        <v>69</v>
      </c>
      <c r="L152" s="930" t="s">
        <v>17</v>
      </c>
      <c r="M152" s="926" t="s">
        <v>71</v>
      </c>
      <c r="N152" s="283"/>
      <c r="O152" s="930" t="s">
        <v>297</v>
      </c>
      <c r="P152" s="230">
        <v>3</v>
      </c>
      <c r="Q152" s="309" t="s">
        <v>33</v>
      </c>
      <c r="R152" s="230">
        <v>1</v>
      </c>
      <c r="S152" s="231" t="s">
        <v>33</v>
      </c>
      <c r="T152" s="889">
        <v>241960000</v>
      </c>
      <c r="U152" s="230">
        <v>1</v>
      </c>
      <c r="V152" s="231" t="s">
        <v>33</v>
      </c>
      <c r="W152" s="889">
        <v>149244000</v>
      </c>
      <c r="X152" s="230">
        <f t="shared" si="7"/>
        <v>5</v>
      </c>
      <c r="Y152" s="231" t="s">
        <v>33</v>
      </c>
      <c r="Z152" s="932">
        <f t="shared" si="8"/>
        <v>391204000</v>
      </c>
      <c r="AA152" s="609"/>
      <c r="AB152" s="286"/>
      <c r="AC152" s="381"/>
    </row>
    <row r="153" spans="1:29" ht="28.5" customHeight="1">
      <c r="A153" s="280"/>
      <c r="B153" s="281"/>
      <c r="C153" s="160"/>
      <c r="D153" s="281"/>
      <c r="E153" s="282"/>
      <c r="F153" s="281"/>
      <c r="G153" s="281"/>
      <c r="H153" s="931"/>
      <c r="I153" s="931"/>
      <c r="J153" s="931"/>
      <c r="K153" s="931"/>
      <c r="L153" s="931"/>
      <c r="M153" s="1088"/>
      <c r="N153" s="297"/>
      <c r="O153" s="950"/>
      <c r="P153" s="519">
        <f>3*2</f>
        <v>6</v>
      </c>
      <c r="Q153" s="499" t="s">
        <v>134</v>
      </c>
      <c r="R153" s="230">
        <v>2</v>
      </c>
      <c r="S153" s="231" t="s">
        <v>134</v>
      </c>
      <c r="T153" s="890"/>
      <c r="U153" s="230">
        <v>2</v>
      </c>
      <c r="V153" s="231" t="s">
        <v>134</v>
      </c>
      <c r="W153" s="890"/>
      <c r="X153" s="230">
        <f t="shared" si="7"/>
        <v>10</v>
      </c>
      <c r="Y153" s="231" t="s">
        <v>134</v>
      </c>
      <c r="Z153" s="933">
        <f t="shared" si="8"/>
        <v>0</v>
      </c>
      <c r="AA153" s="633"/>
      <c r="AB153" s="286"/>
      <c r="AC153" s="381"/>
    </row>
    <row r="154" spans="1:29" ht="33.75" customHeight="1">
      <c r="A154" s="280"/>
      <c r="C154" s="160"/>
      <c r="F154" s="280"/>
      <c r="G154" s="282"/>
      <c r="H154" s="506" t="s">
        <v>834</v>
      </c>
      <c r="I154" s="506" t="s">
        <v>46</v>
      </c>
      <c r="J154" s="506"/>
      <c r="K154" s="506" t="s">
        <v>69</v>
      </c>
      <c r="L154" s="506" t="s">
        <v>916</v>
      </c>
      <c r="M154" s="506" t="s">
        <v>986</v>
      </c>
      <c r="N154" s="504"/>
      <c r="O154" s="506" t="s">
        <v>1050</v>
      </c>
      <c r="P154" s="230">
        <v>12</v>
      </c>
      <c r="Q154" s="309" t="s">
        <v>507</v>
      </c>
      <c r="R154" s="230">
        <v>12</v>
      </c>
      <c r="S154" s="231" t="s">
        <v>507</v>
      </c>
      <c r="T154" s="653">
        <v>125966000</v>
      </c>
      <c r="U154" s="230">
        <v>12</v>
      </c>
      <c r="V154" s="231" t="s">
        <v>507</v>
      </c>
      <c r="W154" s="653">
        <v>479682000</v>
      </c>
      <c r="X154" s="230">
        <f t="shared" si="7"/>
        <v>36</v>
      </c>
      <c r="Y154" s="231" t="s">
        <v>330</v>
      </c>
      <c r="Z154" s="510">
        <f t="shared" si="8"/>
        <v>605648000</v>
      </c>
      <c r="AA154" s="609"/>
      <c r="AB154" s="286"/>
      <c r="AC154" s="287"/>
    </row>
    <row r="155" spans="1:29" ht="51.75">
      <c r="A155" s="280"/>
      <c r="C155" s="160"/>
      <c r="F155" s="280"/>
      <c r="G155" s="282"/>
      <c r="H155" s="650" t="s">
        <v>834</v>
      </c>
      <c r="I155" s="651" t="s">
        <v>46</v>
      </c>
      <c r="J155" s="652"/>
      <c r="K155" s="534" t="s">
        <v>69</v>
      </c>
      <c r="L155" s="534" t="s">
        <v>55</v>
      </c>
      <c r="M155" s="507" t="s">
        <v>985</v>
      </c>
      <c r="N155" s="505"/>
      <c r="O155" s="507" t="s">
        <v>655</v>
      </c>
      <c r="P155" s="230"/>
      <c r="Q155" s="309"/>
      <c r="R155" s="230">
        <v>1000</v>
      </c>
      <c r="S155" s="231" t="s">
        <v>656</v>
      </c>
      <c r="T155" s="351">
        <v>200000000</v>
      </c>
      <c r="U155" s="230">
        <v>1000</v>
      </c>
      <c r="V155" s="231" t="s">
        <v>656</v>
      </c>
      <c r="W155" s="147">
        <v>598872000</v>
      </c>
      <c r="X155" s="230">
        <f t="shared" si="7"/>
        <v>2000</v>
      </c>
      <c r="Y155" s="231" t="s">
        <v>656</v>
      </c>
      <c r="Z155" s="610">
        <f t="shared" si="8"/>
        <v>798872000</v>
      </c>
      <c r="AA155" s="609"/>
      <c r="AB155" s="286"/>
      <c r="AC155" s="287"/>
    </row>
    <row r="156" spans="1:29" ht="51.75">
      <c r="A156" s="280"/>
      <c r="C156" s="160"/>
      <c r="F156" s="280"/>
      <c r="G156" s="282"/>
      <c r="H156" s="650" t="s">
        <v>834</v>
      </c>
      <c r="I156" s="651" t="s">
        <v>46</v>
      </c>
      <c r="J156" s="652"/>
      <c r="K156" s="534" t="s">
        <v>69</v>
      </c>
      <c r="L156" s="534" t="s">
        <v>57</v>
      </c>
      <c r="M156" s="507" t="s">
        <v>826</v>
      </c>
      <c r="N156" s="505"/>
      <c r="O156" s="507" t="s">
        <v>833</v>
      </c>
      <c r="P156" s="230"/>
      <c r="Q156" s="309"/>
      <c r="R156" s="230">
        <v>110</v>
      </c>
      <c r="S156" s="231" t="s">
        <v>827</v>
      </c>
      <c r="T156" s="351">
        <v>557690000</v>
      </c>
      <c r="U156" s="230"/>
      <c r="V156" s="231" t="s">
        <v>827</v>
      </c>
      <c r="W156" s="351"/>
      <c r="X156" s="230">
        <f t="shared" si="7"/>
        <v>110</v>
      </c>
      <c r="Y156" s="231" t="s">
        <v>827</v>
      </c>
      <c r="Z156" s="610">
        <f t="shared" si="8"/>
        <v>557690000</v>
      </c>
      <c r="AA156" s="609"/>
      <c r="AB156" s="286"/>
      <c r="AC156" s="287"/>
    </row>
    <row r="157" spans="1:29" ht="64.5">
      <c r="A157" s="280"/>
      <c r="C157" s="160"/>
      <c r="F157" s="280"/>
      <c r="G157" s="282"/>
      <c r="H157" s="650" t="s">
        <v>834</v>
      </c>
      <c r="I157" s="651" t="s">
        <v>46</v>
      </c>
      <c r="J157" s="652"/>
      <c r="K157" s="534" t="s">
        <v>69</v>
      </c>
      <c r="L157" s="534" t="s">
        <v>917</v>
      </c>
      <c r="M157" s="654" t="s">
        <v>828</v>
      </c>
      <c r="N157" s="505"/>
      <c r="O157" s="507" t="s">
        <v>832</v>
      </c>
      <c r="P157" s="230"/>
      <c r="Q157" s="309"/>
      <c r="R157" s="230">
        <v>7</v>
      </c>
      <c r="S157" s="231" t="s">
        <v>829</v>
      </c>
      <c r="T157" s="351">
        <v>479023000</v>
      </c>
      <c r="U157" s="230"/>
      <c r="V157" s="231" t="s">
        <v>5</v>
      </c>
      <c r="W157" s="148"/>
      <c r="X157" s="230">
        <f>R157+U157</f>
        <v>7</v>
      </c>
      <c r="Y157" s="231" t="s">
        <v>829</v>
      </c>
      <c r="Z157" s="610">
        <f t="shared" si="8"/>
        <v>479023000</v>
      </c>
      <c r="AA157" s="609"/>
      <c r="AB157" s="286"/>
      <c r="AC157" s="287"/>
    </row>
    <row r="158" spans="1:29" ht="39">
      <c r="A158" s="280"/>
      <c r="C158" s="160"/>
      <c r="F158" s="280"/>
      <c r="G158" s="282"/>
      <c r="H158" s="650" t="s">
        <v>834</v>
      </c>
      <c r="I158" s="651" t="s">
        <v>46</v>
      </c>
      <c r="J158" s="652"/>
      <c r="K158" s="534" t="s">
        <v>69</v>
      </c>
      <c r="L158" s="534" t="s">
        <v>918</v>
      </c>
      <c r="M158" s="654" t="s">
        <v>830</v>
      </c>
      <c r="N158" s="505"/>
      <c r="O158" s="507" t="s">
        <v>1051</v>
      </c>
      <c r="P158" s="230"/>
      <c r="Q158" s="309"/>
      <c r="R158" s="230">
        <v>12</v>
      </c>
      <c r="S158" s="231" t="s">
        <v>507</v>
      </c>
      <c r="T158" s="351">
        <v>368060000</v>
      </c>
      <c r="U158" s="230">
        <v>12</v>
      </c>
      <c r="V158" s="231" t="s">
        <v>507</v>
      </c>
      <c r="W158" s="147">
        <v>298771000</v>
      </c>
      <c r="X158" s="230">
        <f>P158+R158+U158</f>
        <v>24</v>
      </c>
      <c r="Y158" s="231" t="s">
        <v>507</v>
      </c>
      <c r="Z158" s="610">
        <f t="shared" si="8"/>
        <v>666831000</v>
      </c>
      <c r="AA158" s="609"/>
      <c r="AB158" s="286"/>
      <c r="AC158" s="287"/>
    </row>
    <row r="159" spans="1:29" ht="51.75">
      <c r="A159" s="280"/>
      <c r="C159" s="160"/>
      <c r="F159" s="280"/>
      <c r="G159" s="282"/>
      <c r="H159" s="650" t="s">
        <v>834</v>
      </c>
      <c r="I159" s="651" t="s">
        <v>46</v>
      </c>
      <c r="J159" s="652"/>
      <c r="K159" s="534" t="s">
        <v>69</v>
      </c>
      <c r="L159" s="534" t="s">
        <v>919</v>
      </c>
      <c r="M159" s="654" t="s">
        <v>1012</v>
      </c>
      <c r="N159" s="505"/>
      <c r="O159" s="507" t="s">
        <v>831</v>
      </c>
      <c r="P159" s="230">
        <v>4</v>
      </c>
      <c r="Q159" s="309" t="s">
        <v>6</v>
      </c>
      <c r="R159" s="230">
        <v>2</v>
      </c>
      <c r="S159" s="231" t="s">
        <v>663</v>
      </c>
      <c r="T159" s="351">
        <v>112387000</v>
      </c>
      <c r="U159" s="230">
        <v>4</v>
      </c>
      <c r="V159" s="231" t="s">
        <v>663</v>
      </c>
      <c r="W159" s="147">
        <v>52661000</v>
      </c>
      <c r="X159" s="230">
        <f>P159+R159+U159</f>
        <v>10</v>
      </c>
      <c r="Y159" s="231" t="s">
        <v>663</v>
      </c>
      <c r="Z159" s="610">
        <f t="shared" si="8"/>
        <v>165048000</v>
      </c>
      <c r="AA159" s="609"/>
      <c r="AB159" s="286"/>
      <c r="AC159" s="287"/>
    </row>
    <row r="160" spans="1:29" ht="90" customHeight="1">
      <c r="A160" s="280"/>
      <c r="C160" s="160"/>
      <c r="F160" s="280"/>
      <c r="G160" s="282"/>
      <c r="H160" s="655" t="s">
        <v>834</v>
      </c>
      <c r="I160" s="655" t="s">
        <v>46</v>
      </c>
      <c r="J160" s="655"/>
      <c r="K160" s="514" t="s">
        <v>69</v>
      </c>
      <c r="L160" s="514" t="s">
        <v>920</v>
      </c>
      <c r="M160" s="656" t="s">
        <v>674</v>
      </c>
      <c r="N160" s="504"/>
      <c r="O160" s="657" t="s">
        <v>1052</v>
      </c>
      <c r="P160" s="230">
        <v>47002</v>
      </c>
      <c r="Q160" s="309" t="s">
        <v>142</v>
      </c>
      <c r="R160" s="230">
        <v>18000</v>
      </c>
      <c r="S160" s="231" t="s">
        <v>340</v>
      </c>
      <c r="T160" s="653">
        <v>862493000</v>
      </c>
      <c r="U160" s="230">
        <v>10000</v>
      </c>
      <c r="V160" s="231" t="s">
        <v>340</v>
      </c>
      <c r="W160" s="653">
        <v>799903000</v>
      </c>
      <c r="X160" s="230">
        <f>SUM(P160+R160+U160:U160)</f>
        <v>75002</v>
      </c>
      <c r="Y160" s="231" t="s">
        <v>340</v>
      </c>
      <c r="Z160" s="510">
        <f t="shared" si="8"/>
        <v>1662396000</v>
      </c>
      <c r="AA160" s="609"/>
      <c r="AB160" s="286"/>
      <c r="AC160" s="287"/>
    </row>
    <row r="161" spans="1:29" ht="64.5">
      <c r="A161" s="280"/>
      <c r="C161" s="160"/>
      <c r="F161" s="280"/>
      <c r="G161" s="282"/>
      <c r="H161" s="650" t="s">
        <v>834</v>
      </c>
      <c r="I161" s="651" t="s">
        <v>46</v>
      </c>
      <c r="J161" s="652"/>
      <c r="K161" s="534" t="s">
        <v>69</v>
      </c>
      <c r="L161" s="534" t="s">
        <v>921</v>
      </c>
      <c r="M161" s="654" t="s">
        <v>835</v>
      </c>
      <c r="N161" s="505"/>
      <c r="O161" s="507" t="s">
        <v>836</v>
      </c>
      <c r="P161" s="230"/>
      <c r="Q161" s="518"/>
      <c r="R161" s="230">
        <v>1</v>
      </c>
      <c r="S161" s="231" t="s">
        <v>4</v>
      </c>
      <c r="T161" s="658">
        <v>60462000</v>
      </c>
      <c r="U161" s="230"/>
      <c r="V161" s="231" t="s">
        <v>4</v>
      </c>
      <c r="W161" s="351"/>
      <c r="X161" s="230">
        <f>P161+R161+U161</f>
        <v>1</v>
      </c>
      <c r="Y161" s="231" t="s">
        <v>4</v>
      </c>
      <c r="Z161" s="610">
        <f t="shared" si="8"/>
        <v>60462000</v>
      </c>
      <c r="AA161" s="609"/>
      <c r="AB161" s="286"/>
      <c r="AC161" s="287"/>
    </row>
    <row r="162" spans="1:29" ht="12.75">
      <c r="A162" s="280"/>
      <c r="C162" s="160"/>
      <c r="F162" s="280"/>
      <c r="G162" s="282"/>
      <c r="H162" s="650"/>
      <c r="I162" s="651"/>
      <c r="J162" s="652"/>
      <c r="K162" s="534"/>
      <c r="L162" s="534"/>
      <c r="M162" s="654"/>
      <c r="N162" s="505"/>
      <c r="O162" s="507"/>
      <c r="P162" s="230"/>
      <c r="Q162" s="518"/>
      <c r="R162" s="230"/>
      <c r="S162" s="231"/>
      <c r="T162" s="659"/>
      <c r="U162" s="230"/>
      <c r="V162" s="231"/>
      <c r="W162" s="351"/>
      <c r="X162" s="230"/>
      <c r="Y162" s="231"/>
      <c r="Z162" s="511"/>
      <c r="AA162" s="609"/>
      <c r="AB162" s="286"/>
      <c r="AC162" s="287"/>
    </row>
    <row r="163" spans="1:29" ht="25.5">
      <c r="A163" s="280"/>
      <c r="C163" s="160"/>
      <c r="F163" s="280"/>
      <c r="G163" s="282"/>
      <c r="H163" s="650"/>
      <c r="I163" s="651"/>
      <c r="J163" s="652"/>
      <c r="K163" s="534"/>
      <c r="L163" s="539" t="s">
        <v>987</v>
      </c>
      <c r="M163" s="654" t="s">
        <v>988</v>
      </c>
      <c r="N163" s="505"/>
      <c r="O163" s="231" t="s">
        <v>989</v>
      </c>
      <c r="P163" s="230"/>
      <c r="Q163" s="518" t="s">
        <v>4</v>
      </c>
      <c r="R163" s="230"/>
      <c r="S163" s="231"/>
      <c r="T163" s="659"/>
      <c r="U163" s="230">
        <v>3</v>
      </c>
      <c r="V163" s="231" t="s">
        <v>4</v>
      </c>
      <c r="W163" s="351">
        <v>400000000</v>
      </c>
      <c r="X163" s="230">
        <f>P163+R163+U163</f>
        <v>3</v>
      </c>
      <c r="Y163" s="231" t="s">
        <v>4</v>
      </c>
      <c r="Z163" s="610">
        <f>T163+W163</f>
        <v>400000000</v>
      </c>
      <c r="AA163" s="609"/>
      <c r="AB163" s="286"/>
      <c r="AC163" s="287"/>
    </row>
    <row r="164" spans="1:29" ht="12.75">
      <c r="A164" s="280"/>
      <c r="C164" s="160"/>
      <c r="F164" s="280"/>
      <c r="G164" s="282"/>
      <c r="H164" s="650"/>
      <c r="I164" s="651"/>
      <c r="J164" s="652"/>
      <c r="K164" s="534"/>
      <c r="L164" s="534"/>
      <c r="M164" s="654"/>
      <c r="N164" s="505"/>
      <c r="O164" s="507"/>
      <c r="P164" s="230"/>
      <c r="Q164" s="518"/>
      <c r="R164" s="230"/>
      <c r="S164" s="231"/>
      <c r="T164" s="659"/>
      <c r="U164" s="230"/>
      <c r="V164" s="231"/>
      <c r="W164" s="351"/>
      <c r="X164" s="230"/>
      <c r="Y164" s="231"/>
      <c r="Z164" s="511"/>
      <c r="AA164" s="609"/>
      <c r="AB164" s="286"/>
      <c r="AC164" s="287"/>
    </row>
    <row r="165" spans="1:29" ht="51.75">
      <c r="A165" s="280"/>
      <c r="C165" s="160"/>
      <c r="F165" s="280"/>
      <c r="G165" s="282"/>
      <c r="H165" s="650"/>
      <c r="I165" s="651"/>
      <c r="J165" s="652"/>
      <c r="K165" s="534"/>
      <c r="L165" s="539" t="s">
        <v>990</v>
      </c>
      <c r="M165" s="654" t="s">
        <v>991</v>
      </c>
      <c r="N165" s="505"/>
      <c r="O165" s="526" t="s">
        <v>992</v>
      </c>
      <c r="P165" s="230"/>
      <c r="Q165" s="518" t="s">
        <v>5</v>
      </c>
      <c r="R165" s="230"/>
      <c r="S165" s="231"/>
      <c r="T165" s="659"/>
      <c r="U165" s="230"/>
      <c r="V165" s="231" t="s">
        <v>5</v>
      </c>
      <c r="W165" s="147"/>
      <c r="X165" s="230">
        <f>P165+R165+U165</f>
        <v>0</v>
      </c>
      <c r="Y165" s="231" t="s">
        <v>5</v>
      </c>
      <c r="Z165" s="610">
        <f>T165+W165</f>
        <v>0</v>
      </c>
      <c r="AA165" s="609"/>
      <c r="AB165" s="286"/>
      <c r="AC165" s="287"/>
    </row>
    <row r="166" spans="1:29" ht="12.75">
      <c r="A166" s="280"/>
      <c r="C166" s="160"/>
      <c r="F166" s="280"/>
      <c r="G166" s="282"/>
      <c r="H166" s="650"/>
      <c r="I166" s="651"/>
      <c r="J166" s="652"/>
      <c r="K166" s="534"/>
      <c r="L166" s="534"/>
      <c r="M166" s="654"/>
      <c r="N166" s="505"/>
      <c r="O166" s="507"/>
      <c r="P166" s="230"/>
      <c r="Q166" s="518"/>
      <c r="R166" s="230"/>
      <c r="S166" s="231"/>
      <c r="T166" s="659"/>
      <c r="U166" s="230"/>
      <c r="V166" s="231"/>
      <c r="W166" s="351"/>
      <c r="X166" s="230"/>
      <c r="Y166" s="231"/>
      <c r="Z166" s="511"/>
      <c r="AA166" s="609"/>
      <c r="AB166" s="286"/>
      <c r="AC166" s="287"/>
    </row>
    <row r="167" spans="1:29" ht="51.75">
      <c r="A167" s="280"/>
      <c r="C167" s="160"/>
      <c r="F167" s="280"/>
      <c r="G167" s="282"/>
      <c r="H167" s="650"/>
      <c r="I167" s="651"/>
      <c r="J167" s="652"/>
      <c r="K167" s="534"/>
      <c r="L167" s="539" t="s">
        <v>993</v>
      </c>
      <c r="M167" s="654" t="s">
        <v>996</v>
      </c>
      <c r="N167" s="505"/>
      <c r="O167" s="149" t="s">
        <v>1059</v>
      </c>
      <c r="P167" s="230"/>
      <c r="Q167" s="163" t="s">
        <v>4</v>
      </c>
      <c r="R167" s="230"/>
      <c r="S167" s="231"/>
      <c r="T167" s="659"/>
      <c r="U167" s="230">
        <v>3</v>
      </c>
      <c r="V167" s="152" t="s">
        <v>4</v>
      </c>
      <c r="W167" s="147">
        <v>156738000</v>
      </c>
      <c r="X167" s="230">
        <f>P167+R167+U167</f>
        <v>3</v>
      </c>
      <c r="Y167" s="152" t="s">
        <v>4</v>
      </c>
      <c r="Z167" s="610">
        <f>T167+W167</f>
        <v>156738000</v>
      </c>
      <c r="AA167" s="609"/>
      <c r="AB167" s="286"/>
      <c r="AC167" s="287"/>
    </row>
    <row r="168" spans="1:29" ht="12.75">
      <c r="A168" s="280"/>
      <c r="C168" s="160"/>
      <c r="F168" s="280"/>
      <c r="G168" s="282"/>
      <c r="H168" s="650"/>
      <c r="I168" s="651"/>
      <c r="J168" s="652"/>
      <c r="K168" s="534"/>
      <c r="L168" s="534"/>
      <c r="M168" s="654"/>
      <c r="N168" s="505"/>
      <c r="O168" s="150"/>
      <c r="P168" s="230"/>
      <c r="Q168" s="163"/>
      <c r="R168" s="230"/>
      <c r="S168" s="231"/>
      <c r="T168" s="659"/>
      <c r="U168" s="230"/>
      <c r="V168" s="152"/>
      <c r="W168" s="351"/>
      <c r="X168" s="230"/>
      <c r="Y168" s="152"/>
      <c r="Z168" s="511"/>
      <c r="AA168" s="609"/>
      <c r="AB168" s="286"/>
      <c r="AC168" s="287"/>
    </row>
    <row r="169" spans="1:29" ht="39">
      <c r="A169" s="280"/>
      <c r="C169" s="160"/>
      <c r="F169" s="280"/>
      <c r="G169" s="282"/>
      <c r="H169" s="650"/>
      <c r="I169" s="651"/>
      <c r="J169" s="652"/>
      <c r="K169" s="534"/>
      <c r="L169" s="539" t="s">
        <v>995</v>
      </c>
      <c r="M169" s="654" t="s">
        <v>994</v>
      </c>
      <c r="N169" s="505"/>
      <c r="O169" s="150" t="s">
        <v>999</v>
      </c>
      <c r="P169" s="230"/>
      <c r="Q169" s="163" t="s">
        <v>4</v>
      </c>
      <c r="R169" s="230"/>
      <c r="S169" s="231"/>
      <c r="T169" s="659"/>
      <c r="U169" s="230"/>
      <c r="V169" s="152" t="s">
        <v>4</v>
      </c>
      <c r="W169" s="151"/>
      <c r="X169" s="230">
        <f>P169+R169+U169</f>
        <v>0</v>
      </c>
      <c r="Y169" s="152" t="s">
        <v>4</v>
      </c>
      <c r="Z169" s="610">
        <f>T169+W169</f>
        <v>0</v>
      </c>
      <c r="AA169" s="609"/>
      <c r="AB169" s="286"/>
      <c r="AC169" s="287"/>
    </row>
    <row r="170" spans="1:29" ht="12.75">
      <c r="A170" s="280"/>
      <c r="C170" s="160"/>
      <c r="F170" s="280"/>
      <c r="G170" s="282"/>
      <c r="H170" s="650"/>
      <c r="I170" s="651"/>
      <c r="J170" s="652"/>
      <c r="K170" s="534"/>
      <c r="L170" s="534"/>
      <c r="M170" s="654"/>
      <c r="N170" s="505"/>
      <c r="O170" s="150"/>
      <c r="P170" s="230"/>
      <c r="Q170" s="163"/>
      <c r="R170" s="230"/>
      <c r="S170" s="231"/>
      <c r="T170" s="659"/>
      <c r="U170" s="230"/>
      <c r="V170" s="152"/>
      <c r="W170" s="151"/>
      <c r="X170" s="230"/>
      <c r="Y170" s="152"/>
      <c r="Z170" s="511"/>
      <c r="AA170" s="609"/>
      <c r="AB170" s="286"/>
      <c r="AC170" s="287"/>
    </row>
    <row r="171" spans="1:29" ht="25.5">
      <c r="A171" s="280"/>
      <c r="C171" s="160"/>
      <c r="F171" s="280"/>
      <c r="G171" s="282"/>
      <c r="H171" s="650"/>
      <c r="I171" s="651"/>
      <c r="J171" s="652"/>
      <c r="K171" s="534"/>
      <c r="L171" s="539" t="s">
        <v>997</v>
      </c>
      <c r="M171" s="654" t="s">
        <v>998</v>
      </c>
      <c r="N171" s="505"/>
      <c r="O171" s="150" t="s">
        <v>1000</v>
      </c>
      <c r="P171" s="230"/>
      <c r="Q171" s="164" t="s">
        <v>4</v>
      </c>
      <c r="R171" s="230"/>
      <c r="S171" s="231"/>
      <c r="T171" s="659"/>
      <c r="U171" s="230">
        <v>3</v>
      </c>
      <c r="V171" s="153" t="s">
        <v>4</v>
      </c>
      <c r="W171" s="151">
        <v>450000000</v>
      </c>
      <c r="X171" s="230">
        <f>P171+R171+U171</f>
        <v>3</v>
      </c>
      <c r="Y171" s="152" t="s">
        <v>4</v>
      </c>
      <c r="Z171" s="610">
        <f>T171+W171</f>
        <v>450000000</v>
      </c>
      <c r="AA171" s="609"/>
      <c r="AB171" s="286"/>
      <c r="AC171" s="287"/>
    </row>
    <row r="172" spans="1:29" ht="12.75">
      <c r="A172" s="280"/>
      <c r="C172" s="160"/>
      <c r="E172" s="541"/>
      <c r="F172" s="280"/>
      <c r="G172" s="282"/>
      <c r="H172" s="289"/>
      <c r="I172" s="289"/>
      <c r="J172" s="307"/>
      <c r="K172" s="113"/>
      <c r="L172" s="582"/>
      <c r="M172" s="654"/>
      <c r="N172" s="505"/>
      <c r="O172" s="507"/>
      <c r="P172" s="230"/>
      <c r="Q172" s="518"/>
      <c r="R172" s="230"/>
      <c r="S172" s="231"/>
      <c r="T172" s="659"/>
      <c r="U172" s="230"/>
      <c r="V172" s="231"/>
      <c r="W172" s="351"/>
      <c r="X172" s="230"/>
      <c r="Y172" s="231"/>
      <c r="Z172" s="660"/>
      <c r="AA172" s="287"/>
      <c r="AB172" s="286"/>
      <c r="AC172" s="287"/>
    </row>
    <row r="173" spans="1:29" s="68" customFormat="1" ht="21" customHeight="1">
      <c r="A173" s="66"/>
      <c r="C173" s="161"/>
      <c r="D173" s="661"/>
      <c r="E173" s="67"/>
      <c r="F173" s="66"/>
      <c r="G173" s="67"/>
      <c r="H173" s="662" t="s">
        <v>834</v>
      </c>
      <c r="I173" s="662" t="s">
        <v>46</v>
      </c>
      <c r="J173" s="662"/>
      <c r="K173" s="663">
        <v>17</v>
      </c>
      <c r="L173" s="664"/>
      <c r="M173" s="665" t="s">
        <v>903</v>
      </c>
      <c r="N173" s="666" t="s">
        <v>3</v>
      </c>
      <c r="O173" s="667" t="s">
        <v>678</v>
      </c>
      <c r="P173" s="527"/>
      <c r="Q173" s="249"/>
      <c r="R173" s="340">
        <v>97.75</v>
      </c>
      <c r="S173" s="188" t="s">
        <v>384</v>
      </c>
      <c r="T173" s="668">
        <f>SUM(T178:T179)</f>
        <v>10845666000</v>
      </c>
      <c r="U173" s="254" t="s">
        <v>1087</v>
      </c>
      <c r="V173" s="188" t="s">
        <v>384</v>
      </c>
      <c r="W173" s="668">
        <f>SUM(W178:W179)</f>
        <v>8506463000</v>
      </c>
      <c r="X173" s="254" t="str">
        <f>U173</f>
        <v>98,00</v>
      </c>
      <c r="Y173" s="188" t="s">
        <v>384</v>
      </c>
      <c r="Z173" s="669">
        <f>SUM(Z178:Z179)</f>
        <v>19352129000</v>
      </c>
      <c r="AA173" s="591" t="s">
        <v>958</v>
      </c>
      <c r="AB173" s="286"/>
      <c r="AC173" s="287"/>
    </row>
    <row r="174" spans="1:29" s="68" customFormat="1" ht="20.25" customHeight="1">
      <c r="A174" s="66"/>
      <c r="C174" s="161"/>
      <c r="D174" s="661"/>
      <c r="E174" s="67"/>
      <c r="F174" s="66"/>
      <c r="G174" s="67"/>
      <c r="H174" s="662"/>
      <c r="I174" s="662"/>
      <c r="J174" s="662"/>
      <c r="K174" s="663"/>
      <c r="L174" s="664"/>
      <c r="M174" s="670" t="s">
        <v>904</v>
      </c>
      <c r="N174" s="671"/>
      <c r="O174" s="672" t="s">
        <v>679</v>
      </c>
      <c r="P174" s="254"/>
      <c r="Q174" s="113"/>
      <c r="R174" s="254"/>
      <c r="S174" s="188"/>
      <c r="T174" s="668"/>
      <c r="U174" s="254"/>
      <c r="V174" s="188"/>
      <c r="W174" s="668"/>
      <c r="X174" s="254"/>
      <c r="Y174" s="188"/>
      <c r="Z174" s="673"/>
      <c r="AA174" s="287"/>
      <c r="AB174" s="286"/>
      <c r="AC174" s="287"/>
    </row>
    <row r="175" spans="1:29" s="68" customFormat="1" ht="21" customHeight="1">
      <c r="A175" s="66"/>
      <c r="C175" s="161"/>
      <c r="D175" s="661"/>
      <c r="E175" s="67"/>
      <c r="F175" s="66"/>
      <c r="G175" s="67"/>
      <c r="H175" s="662"/>
      <c r="I175" s="662"/>
      <c r="J175" s="662"/>
      <c r="K175" s="663"/>
      <c r="L175" s="664"/>
      <c r="M175" s="670" t="s">
        <v>905</v>
      </c>
      <c r="N175" s="674"/>
      <c r="O175" s="672"/>
      <c r="P175" s="527"/>
      <c r="Q175" s="249"/>
      <c r="R175" s="340"/>
      <c r="S175" s="188"/>
      <c r="T175" s="668"/>
      <c r="U175" s="254"/>
      <c r="V175" s="188"/>
      <c r="W175" s="668"/>
      <c r="X175" s="254"/>
      <c r="Y175" s="188"/>
      <c r="Z175" s="673"/>
      <c r="AA175" s="287"/>
      <c r="AB175" s="286"/>
      <c r="AC175" s="287"/>
    </row>
    <row r="176" spans="1:29" s="68" customFormat="1" ht="19.5" customHeight="1">
      <c r="A176" s="66"/>
      <c r="C176" s="161"/>
      <c r="D176" s="66"/>
      <c r="E176" s="67"/>
      <c r="F176" s="66"/>
      <c r="G176" s="67"/>
      <c r="H176" s="662"/>
      <c r="I176" s="662"/>
      <c r="J176" s="662"/>
      <c r="K176" s="663"/>
      <c r="L176" s="664"/>
      <c r="M176" s="670" t="s">
        <v>906</v>
      </c>
      <c r="N176" s="671"/>
      <c r="O176" s="672"/>
      <c r="P176" s="254"/>
      <c r="Q176" s="113"/>
      <c r="R176" s="254"/>
      <c r="S176" s="188"/>
      <c r="T176" s="668"/>
      <c r="U176" s="254"/>
      <c r="V176" s="188"/>
      <c r="W176" s="668"/>
      <c r="X176" s="254"/>
      <c r="Y176" s="188"/>
      <c r="Z176" s="673"/>
      <c r="AA176" s="287"/>
      <c r="AB176" s="286"/>
      <c r="AC176" s="287"/>
    </row>
    <row r="177" spans="1:29" s="68" customFormat="1" ht="12.75">
      <c r="A177" s="66"/>
      <c r="C177" s="161"/>
      <c r="D177" s="66"/>
      <c r="E177" s="67"/>
      <c r="F177" s="66"/>
      <c r="G177" s="67"/>
      <c r="H177" s="289"/>
      <c r="I177" s="289"/>
      <c r="J177" s="307"/>
      <c r="K177" s="113"/>
      <c r="L177" s="582"/>
      <c r="M177" s="670"/>
      <c r="N177" s="505"/>
      <c r="O177" s="507"/>
      <c r="P177" s="230"/>
      <c r="Q177" s="309"/>
      <c r="R177" s="230"/>
      <c r="S177" s="231"/>
      <c r="T177" s="659"/>
      <c r="U177" s="230"/>
      <c r="V177" s="231"/>
      <c r="W177" s="351"/>
      <c r="X177" s="235"/>
      <c r="Y177" s="231"/>
      <c r="Z177" s="675"/>
      <c r="AA177" s="287"/>
      <c r="AB177" s="286"/>
      <c r="AC177" s="287"/>
    </row>
    <row r="178" spans="1:29" s="68" customFormat="1" ht="43.5" customHeight="1">
      <c r="A178" s="66"/>
      <c r="C178" s="161"/>
      <c r="D178" s="66"/>
      <c r="E178" s="67"/>
      <c r="F178" s="66"/>
      <c r="G178" s="67"/>
      <c r="H178" s="289"/>
      <c r="I178" s="289"/>
      <c r="J178" s="307"/>
      <c r="K178" s="113"/>
      <c r="L178" s="676" t="s">
        <v>15</v>
      </c>
      <c r="M178" s="677" t="s">
        <v>837</v>
      </c>
      <c r="N178" s="505"/>
      <c r="O178" s="507" t="s">
        <v>838</v>
      </c>
      <c r="Q178" s="678"/>
      <c r="R178" s="230">
        <v>5000</v>
      </c>
      <c r="S178" s="231" t="s">
        <v>839</v>
      </c>
      <c r="T178" s="659">
        <v>10305666000</v>
      </c>
      <c r="U178" s="230">
        <v>4000</v>
      </c>
      <c r="V178" s="231" t="s">
        <v>839</v>
      </c>
      <c r="W178" s="154">
        <v>8506463000</v>
      </c>
      <c r="X178" s="235">
        <f>P178+R178+U178</f>
        <v>9000</v>
      </c>
      <c r="Y178" s="231" t="s">
        <v>839</v>
      </c>
      <c r="Z178" s="610">
        <f>T178+W178</f>
        <v>18812129000</v>
      </c>
      <c r="AA178" s="679"/>
      <c r="AB178" s="286"/>
      <c r="AC178" s="287"/>
    </row>
    <row r="179" spans="1:29" s="68" customFormat="1" ht="39">
      <c r="A179" s="66"/>
      <c r="C179" s="161"/>
      <c r="F179" s="66"/>
      <c r="G179" s="67"/>
      <c r="H179" s="289"/>
      <c r="I179" s="289"/>
      <c r="J179" s="307"/>
      <c r="K179" s="113"/>
      <c r="L179" s="676" t="s">
        <v>32</v>
      </c>
      <c r="M179" s="677" t="s">
        <v>840</v>
      </c>
      <c r="N179" s="505"/>
      <c r="O179" s="507" t="s">
        <v>841</v>
      </c>
      <c r="P179" s="230"/>
      <c r="Q179" s="309"/>
      <c r="R179" s="230">
        <v>1</v>
      </c>
      <c r="S179" s="231" t="s">
        <v>4</v>
      </c>
      <c r="T179" s="659">
        <v>540000000</v>
      </c>
      <c r="U179" s="230"/>
      <c r="V179" s="231" t="s">
        <v>4</v>
      </c>
      <c r="W179" s="147"/>
      <c r="X179" s="235">
        <f>P179+R179+U179</f>
        <v>1</v>
      </c>
      <c r="Y179" s="231" t="s">
        <v>4</v>
      </c>
      <c r="Z179" s="610">
        <f>T179+W179</f>
        <v>540000000</v>
      </c>
      <c r="AA179" s="679"/>
      <c r="AB179" s="286"/>
      <c r="AC179" s="287"/>
    </row>
    <row r="180" spans="1:29" s="68" customFormat="1" ht="12.75">
      <c r="A180" s="66"/>
      <c r="C180" s="161"/>
      <c r="F180" s="66"/>
      <c r="G180" s="67"/>
      <c r="H180" s="289"/>
      <c r="I180" s="289"/>
      <c r="J180" s="307"/>
      <c r="K180" s="113"/>
      <c r="L180" s="582"/>
      <c r="M180" s="677"/>
      <c r="N180" s="505"/>
      <c r="O180" s="507"/>
      <c r="P180" s="230"/>
      <c r="Q180" s="309"/>
      <c r="R180" s="230"/>
      <c r="S180" s="231"/>
      <c r="T180" s="659"/>
      <c r="U180" s="230"/>
      <c r="V180" s="231"/>
      <c r="W180" s="351"/>
      <c r="X180" s="235"/>
      <c r="Y180" s="231"/>
      <c r="Z180" s="680"/>
      <c r="AA180" s="387"/>
      <c r="AB180" s="286"/>
      <c r="AC180" s="287"/>
    </row>
    <row r="181" spans="1:29" s="68" customFormat="1" ht="27" customHeight="1">
      <c r="A181" s="66"/>
      <c r="B181" s="68" t="s">
        <v>1088</v>
      </c>
      <c r="C181" s="161" t="s">
        <v>1090</v>
      </c>
      <c r="D181" s="584" t="s">
        <v>3</v>
      </c>
      <c r="E181" s="67" t="s">
        <v>342</v>
      </c>
      <c r="F181" s="584" t="s">
        <v>3</v>
      </c>
      <c r="G181" s="158" t="s">
        <v>1090</v>
      </c>
      <c r="H181" s="670" t="s">
        <v>834</v>
      </c>
      <c r="I181" s="670" t="s">
        <v>46</v>
      </c>
      <c r="J181" s="670"/>
      <c r="K181" s="681">
        <v>18</v>
      </c>
      <c r="L181" s="676"/>
      <c r="M181" s="665" t="s">
        <v>376</v>
      </c>
      <c r="N181" s="671" t="s">
        <v>3</v>
      </c>
      <c r="O181" s="682" t="s">
        <v>1093</v>
      </c>
      <c r="P181" s="340"/>
      <c r="Q181" s="113"/>
      <c r="R181" s="254">
        <v>1</v>
      </c>
      <c r="S181" s="188" t="s">
        <v>1095</v>
      </c>
      <c r="T181" s="668">
        <f>SUM(T187:T195)</f>
        <v>401733000</v>
      </c>
      <c r="U181" s="254">
        <v>3</v>
      </c>
      <c r="V181" s="188" t="s">
        <v>1095</v>
      </c>
      <c r="W181" s="668">
        <f>SUM(W187:W195)</f>
        <v>1226796000</v>
      </c>
      <c r="X181" s="340">
        <f>P181+R181+U181</f>
        <v>4</v>
      </c>
      <c r="Y181" s="188" t="s">
        <v>1095</v>
      </c>
      <c r="Z181" s="668">
        <f>SUM(Z187:Z195)</f>
        <v>1628529000</v>
      </c>
      <c r="AA181" s="138" t="s">
        <v>959</v>
      </c>
      <c r="AB181" s="286"/>
      <c r="AC181" s="287"/>
    </row>
    <row r="182" spans="1:29" s="68" customFormat="1" ht="18" customHeight="1">
      <c r="A182" s="66"/>
      <c r="B182" s="68" t="s">
        <v>168</v>
      </c>
      <c r="C182" s="161" t="s">
        <v>1091</v>
      </c>
      <c r="D182" s="66"/>
      <c r="E182" s="67" t="s">
        <v>1097</v>
      </c>
      <c r="F182" s="66"/>
      <c r="G182" s="158" t="s">
        <v>1092</v>
      </c>
      <c r="H182" s="670"/>
      <c r="I182" s="670"/>
      <c r="J182" s="670"/>
      <c r="K182" s="681"/>
      <c r="L182" s="676"/>
      <c r="M182" s="665" t="s">
        <v>907</v>
      </c>
      <c r="N182" s="671"/>
      <c r="O182" s="682"/>
      <c r="P182" s="254"/>
      <c r="Q182" s="113"/>
      <c r="R182" s="340"/>
      <c r="S182" s="231"/>
      <c r="T182" s="668"/>
      <c r="U182" s="230"/>
      <c r="V182" s="231"/>
      <c r="W182" s="351"/>
      <c r="X182" s="235"/>
      <c r="Y182" s="231"/>
      <c r="Z182" s="680"/>
      <c r="AA182" s="387"/>
      <c r="AB182" s="286"/>
      <c r="AC182" s="287"/>
    </row>
    <row r="183" spans="1:29" s="68" customFormat="1" ht="27.75" customHeight="1">
      <c r="A183" s="66"/>
      <c r="B183" s="68" t="s">
        <v>1089</v>
      </c>
      <c r="C183" s="161"/>
      <c r="D183" s="66"/>
      <c r="E183" s="67" t="s">
        <v>1098</v>
      </c>
      <c r="F183" s="66"/>
      <c r="G183" s="158" t="s">
        <v>1135</v>
      </c>
      <c r="H183" s="670"/>
      <c r="I183" s="670"/>
      <c r="J183" s="670"/>
      <c r="K183" s="681"/>
      <c r="L183" s="683"/>
      <c r="M183" s="684"/>
      <c r="N183" s="671" t="s">
        <v>3</v>
      </c>
      <c r="O183" s="682" t="s">
        <v>1094</v>
      </c>
      <c r="P183" s="340"/>
      <c r="Q183" s="113"/>
      <c r="R183" s="254">
        <v>80</v>
      </c>
      <c r="S183" s="188" t="s">
        <v>385</v>
      </c>
      <c r="T183" s="668"/>
      <c r="U183" s="254">
        <v>7</v>
      </c>
      <c r="V183" s="188" t="s">
        <v>385</v>
      </c>
      <c r="W183" s="351"/>
      <c r="X183" s="254">
        <f>P183+R183+U183</f>
        <v>87</v>
      </c>
      <c r="Y183" s="188" t="s">
        <v>385</v>
      </c>
      <c r="Z183" s="680"/>
      <c r="AA183" s="387"/>
      <c r="AB183" s="286"/>
      <c r="AC183" s="287"/>
    </row>
    <row r="184" spans="1:29" s="68" customFormat="1" ht="18" customHeight="1">
      <c r="A184" s="66"/>
      <c r="C184" s="161"/>
      <c r="D184" s="66"/>
      <c r="E184" s="67" t="s">
        <v>1099</v>
      </c>
      <c r="F184" s="66"/>
      <c r="G184" s="67"/>
      <c r="H184" s="685"/>
      <c r="I184" s="670"/>
      <c r="J184" s="670"/>
      <c r="K184" s="681"/>
      <c r="L184" s="686"/>
      <c r="M184" s="687"/>
      <c r="N184" s="671"/>
      <c r="O184" s="682"/>
      <c r="P184" s="254"/>
      <c r="Q184" s="113"/>
      <c r="R184" s="230"/>
      <c r="S184" s="231"/>
      <c r="T184" s="668"/>
      <c r="U184" s="230"/>
      <c r="V184" s="231"/>
      <c r="W184" s="351"/>
      <c r="X184" s="235"/>
      <c r="Y184" s="231"/>
      <c r="Z184" s="675"/>
      <c r="AA184" s="287"/>
      <c r="AB184" s="286"/>
      <c r="AC184" s="287"/>
    </row>
    <row r="185" spans="1:29" s="68" customFormat="1" ht="18" customHeight="1">
      <c r="A185" s="66"/>
      <c r="C185" s="161"/>
      <c r="D185" s="66"/>
      <c r="E185" s="67" t="s">
        <v>1100</v>
      </c>
      <c r="F185" s="66"/>
      <c r="G185" s="67"/>
      <c r="H185" s="688"/>
      <c r="I185" s="689"/>
      <c r="J185" s="689"/>
      <c r="K185" s="690"/>
      <c r="L185" s="691"/>
      <c r="M185" s="687"/>
      <c r="N185" s="671"/>
      <c r="O185" s="682"/>
      <c r="P185" s="254"/>
      <c r="Q185" s="113"/>
      <c r="R185" s="230"/>
      <c r="S185" s="231"/>
      <c r="T185" s="668"/>
      <c r="U185" s="230"/>
      <c r="V185" s="231"/>
      <c r="W185" s="351"/>
      <c r="X185" s="235"/>
      <c r="Y185" s="231"/>
      <c r="Z185" s="675"/>
      <c r="AA185" s="287"/>
      <c r="AB185" s="286"/>
      <c r="AC185" s="287"/>
    </row>
    <row r="186" spans="1:29" s="68" customFormat="1" ht="17.25" customHeight="1">
      <c r="A186" s="66"/>
      <c r="C186" s="161"/>
      <c r="D186" s="66"/>
      <c r="E186" s="67"/>
      <c r="F186" s="66"/>
      <c r="G186" s="67"/>
      <c r="H186" s="692"/>
      <c r="I186" s="693"/>
      <c r="J186" s="694"/>
      <c r="K186" s="695"/>
      <c r="L186" s="696"/>
      <c r="M186" s="697"/>
      <c r="N186" s="671"/>
      <c r="O186" s="507"/>
      <c r="P186" s="230"/>
      <c r="Q186" s="309"/>
      <c r="R186" s="230"/>
      <c r="S186" s="231"/>
      <c r="T186" s="659"/>
      <c r="U186" s="230"/>
      <c r="V186" s="231"/>
      <c r="W186" s="351"/>
      <c r="X186" s="235"/>
      <c r="Y186" s="231"/>
      <c r="Z186" s="675"/>
      <c r="AA186" s="287"/>
      <c r="AB186" s="286"/>
      <c r="AC186" s="287"/>
    </row>
    <row r="187" spans="1:29" s="68" customFormat="1" ht="78">
      <c r="A187" s="66"/>
      <c r="C187" s="161"/>
      <c r="D187" s="698" t="s">
        <v>3</v>
      </c>
      <c r="E187" s="231" t="s">
        <v>1096</v>
      </c>
      <c r="F187" s="699" t="s">
        <v>3</v>
      </c>
      <c r="G187" s="700" t="s">
        <v>1136</v>
      </c>
      <c r="H187" s="692"/>
      <c r="I187" s="693"/>
      <c r="J187" s="694"/>
      <c r="K187" s="695"/>
      <c r="L187" s="701" t="s">
        <v>32</v>
      </c>
      <c r="M187" s="677" t="s">
        <v>842</v>
      </c>
      <c r="N187" s="505"/>
      <c r="O187" s="507" t="s">
        <v>1060</v>
      </c>
      <c r="P187" s="230"/>
      <c r="Q187" s="309"/>
      <c r="R187" s="230">
        <v>1</v>
      </c>
      <c r="S187" s="231" t="s">
        <v>4</v>
      </c>
      <c r="T187" s="659">
        <v>186733000</v>
      </c>
      <c r="U187" s="230">
        <v>1</v>
      </c>
      <c r="V187" s="231" t="s">
        <v>4</v>
      </c>
      <c r="W187" s="146">
        <v>148500000</v>
      </c>
      <c r="X187" s="235">
        <f>P187+R187+U187</f>
        <v>2</v>
      </c>
      <c r="Y187" s="231" t="s">
        <v>4</v>
      </c>
      <c r="Z187" s="610">
        <f>T187+W187</f>
        <v>335233000</v>
      </c>
      <c r="AA187" s="679"/>
      <c r="AB187" s="286"/>
      <c r="AC187" s="287"/>
    </row>
    <row r="188" spans="1:29" s="68" customFormat="1" ht="51.75">
      <c r="A188" s="66"/>
      <c r="C188" s="161"/>
      <c r="D188" s="66"/>
      <c r="E188" s="67"/>
      <c r="F188" s="158"/>
      <c r="G188" s="67"/>
      <c r="H188" s="289"/>
      <c r="I188" s="289"/>
      <c r="J188" s="307"/>
      <c r="K188" s="113"/>
      <c r="L188" s="676" t="s">
        <v>19</v>
      </c>
      <c r="M188" s="677" t="s">
        <v>1075</v>
      </c>
      <c r="N188" s="505"/>
      <c r="O188" s="507" t="s">
        <v>1061</v>
      </c>
      <c r="P188" s="230"/>
      <c r="Q188" s="309"/>
      <c r="R188" s="230">
        <v>5</v>
      </c>
      <c r="S188" s="231" t="s">
        <v>36</v>
      </c>
      <c r="T188" s="659">
        <v>100000000</v>
      </c>
      <c r="U188" s="230">
        <v>5</v>
      </c>
      <c r="V188" s="231" t="s">
        <v>36</v>
      </c>
      <c r="W188" s="146">
        <v>376545000</v>
      </c>
      <c r="X188" s="235">
        <f>P188+R188+U188</f>
        <v>10</v>
      </c>
      <c r="Y188" s="231" t="s">
        <v>36</v>
      </c>
      <c r="Z188" s="610">
        <f>T188+W188</f>
        <v>476545000</v>
      </c>
      <c r="AA188" s="679"/>
      <c r="AB188" s="286"/>
      <c r="AC188" s="287"/>
    </row>
    <row r="189" spans="1:29" s="68" customFormat="1" ht="51.75">
      <c r="A189" s="66"/>
      <c r="C189" s="161"/>
      <c r="F189" s="66"/>
      <c r="G189" s="67"/>
      <c r="H189" s="289"/>
      <c r="I189" s="289"/>
      <c r="J189" s="307"/>
      <c r="K189" s="113"/>
      <c r="L189" s="676" t="s">
        <v>20</v>
      </c>
      <c r="M189" s="677" t="s">
        <v>843</v>
      </c>
      <c r="N189" s="505"/>
      <c r="O189" s="507" t="s">
        <v>1062</v>
      </c>
      <c r="P189" s="230"/>
      <c r="Q189" s="309"/>
      <c r="R189" s="230">
        <v>2</v>
      </c>
      <c r="S189" s="231" t="s">
        <v>5</v>
      </c>
      <c r="T189" s="659">
        <v>115000000</v>
      </c>
      <c r="U189" s="230">
        <v>2</v>
      </c>
      <c r="V189" s="231" t="s">
        <v>5</v>
      </c>
      <c r="W189" s="146">
        <v>300251000</v>
      </c>
      <c r="X189" s="235">
        <f>P189+R189+U189</f>
        <v>4</v>
      </c>
      <c r="Y189" s="231" t="s">
        <v>5</v>
      </c>
      <c r="Z189" s="610">
        <f>T189+W189</f>
        <v>415251000</v>
      </c>
      <c r="AA189" s="679"/>
      <c r="AB189" s="286"/>
      <c r="AC189" s="287"/>
    </row>
    <row r="190" spans="1:29" s="68" customFormat="1" ht="12.75">
      <c r="A190" s="66"/>
      <c r="C190" s="161"/>
      <c r="F190" s="66"/>
      <c r="G190" s="67"/>
      <c r="H190" s="289"/>
      <c r="I190" s="289"/>
      <c r="J190" s="307"/>
      <c r="K190" s="113"/>
      <c r="L190" s="691"/>
      <c r="M190" s="677"/>
      <c r="N190" s="505"/>
      <c r="O190" s="507"/>
      <c r="P190" s="230"/>
      <c r="Q190" s="309"/>
      <c r="R190" s="230"/>
      <c r="S190" s="231"/>
      <c r="T190" s="659"/>
      <c r="U190" s="230"/>
      <c r="V190" s="231"/>
      <c r="W190" s="528"/>
      <c r="X190" s="235"/>
      <c r="Y190" s="231"/>
      <c r="Z190" s="702"/>
      <c r="AA190" s="679"/>
      <c r="AB190" s="286"/>
      <c r="AC190" s="287"/>
    </row>
    <row r="191" spans="1:29" s="68" customFormat="1" ht="25.5">
      <c r="A191" s="66"/>
      <c r="C191" s="161"/>
      <c r="F191" s="66"/>
      <c r="G191" s="67"/>
      <c r="H191" s="289"/>
      <c r="I191" s="289"/>
      <c r="J191" s="307"/>
      <c r="K191" s="113"/>
      <c r="L191" s="691" t="s">
        <v>42</v>
      </c>
      <c r="M191" s="677" t="s">
        <v>1001</v>
      </c>
      <c r="N191" s="505"/>
      <c r="O191" s="507" t="s">
        <v>1004</v>
      </c>
      <c r="P191" s="230"/>
      <c r="Q191" s="309"/>
      <c r="R191" s="230"/>
      <c r="S191" s="231" t="s">
        <v>4</v>
      </c>
      <c r="T191" s="659"/>
      <c r="U191" s="230"/>
      <c r="V191" s="231" t="s">
        <v>4</v>
      </c>
      <c r="W191" s="659"/>
      <c r="X191" s="235">
        <f>P191+R191+U191</f>
        <v>0</v>
      </c>
      <c r="Y191" s="231" t="s">
        <v>4</v>
      </c>
      <c r="Z191" s="610">
        <f>T191+W191</f>
        <v>0</v>
      </c>
      <c r="AA191" s="679"/>
      <c r="AB191" s="286"/>
      <c r="AC191" s="287"/>
    </row>
    <row r="192" spans="1:29" s="68" customFormat="1" ht="12.75">
      <c r="A192" s="66"/>
      <c r="C192" s="161"/>
      <c r="F192" s="66"/>
      <c r="G192" s="67"/>
      <c r="H192" s="289"/>
      <c r="I192" s="289"/>
      <c r="J192" s="307"/>
      <c r="K192" s="113"/>
      <c r="L192" s="691"/>
      <c r="M192" s="677"/>
      <c r="N192" s="505"/>
      <c r="O192" s="507"/>
      <c r="P192" s="230"/>
      <c r="Q192" s="309"/>
      <c r="R192" s="230"/>
      <c r="S192" s="231"/>
      <c r="T192" s="659"/>
      <c r="U192" s="230"/>
      <c r="V192" s="231"/>
      <c r="W192" s="659"/>
      <c r="X192" s="235"/>
      <c r="Y192" s="231"/>
      <c r="Z192" s="702"/>
      <c r="AA192" s="679"/>
      <c r="AB192" s="286"/>
      <c r="AC192" s="287"/>
    </row>
    <row r="193" spans="1:29" s="68" customFormat="1" ht="39">
      <c r="A193" s="66"/>
      <c r="C193" s="161"/>
      <c r="F193" s="66"/>
      <c r="G193" s="67"/>
      <c r="H193" s="289"/>
      <c r="I193" s="289"/>
      <c r="J193" s="307"/>
      <c r="K193" s="113"/>
      <c r="L193" s="691" t="s">
        <v>40</v>
      </c>
      <c r="M193" s="677" t="s">
        <v>1002</v>
      </c>
      <c r="N193" s="505"/>
      <c r="O193" s="507" t="s">
        <v>1005</v>
      </c>
      <c r="P193" s="230"/>
      <c r="Q193" s="309"/>
      <c r="R193" s="230"/>
      <c r="S193" s="231" t="s">
        <v>873</v>
      </c>
      <c r="T193" s="659"/>
      <c r="U193" s="230">
        <v>1</v>
      </c>
      <c r="V193" s="231" t="s">
        <v>873</v>
      </c>
      <c r="W193" s="659">
        <v>401500000</v>
      </c>
      <c r="X193" s="235">
        <f>P193+R193+U193</f>
        <v>1</v>
      </c>
      <c r="Y193" s="231" t="s">
        <v>873</v>
      </c>
      <c r="Z193" s="610">
        <f>T193+W193</f>
        <v>401500000</v>
      </c>
      <c r="AA193" s="679"/>
      <c r="AB193" s="286"/>
      <c r="AC193" s="287"/>
    </row>
    <row r="194" spans="1:29" s="68" customFormat="1" ht="12.75">
      <c r="A194" s="66"/>
      <c r="C194" s="161"/>
      <c r="F194" s="66"/>
      <c r="G194" s="67"/>
      <c r="H194" s="289"/>
      <c r="I194" s="289"/>
      <c r="J194" s="307"/>
      <c r="K194" s="113"/>
      <c r="L194" s="691"/>
      <c r="M194" s="677"/>
      <c r="N194" s="505"/>
      <c r="O194" s="507"/>
      <c r="P194" s="230"/>
      <c r="Q194" s="309"/>
      <c r="R194" s="230"/>
      <c r="S194" s="231"/>
      <c r="T194" s="659"/>
      <c r="U194" s="230"/>
      <c r="V194" s="231"/>
      <c r="W194" s="659"/>
      <c r="X194" s="235"/>
      <c r="Y194" s="231"/>
      <c r="Z194" s="702"/>
      <c r="AA194" s="679"/>
      <c r="AB194" s="286"/>
      <c r="AC194" s="287"/>
    </row>
    <row r="195" spans="1:29" s="68" customFormat="1" ht="39">
      <c r="A195" s="66"/>
      <c r="C195" s="161"/>
      <c r="F195" s="66"/>
      <c r="G195" s="67"/>
      <c r="H195" s="289"/>
      <c r="I195" s="289"/>
      <c r="J195" s="307"/>
      <c r="K195" s="113"/>
      <c r="L195" s="691" t="s">
        <v>21</v>
      </c>
      <c r="M195" s="677" t="s">
        <v>1003</v>
      </c>
      <c r="N195" s="505"/>
      <c r="O195" s="507" t="s">
        <v>1006</v>
      </c>
      <c r="P195" s="230"/>
      <c r="Q195" s="309"/>
      <c r="R195" s="230"/>
      <c r="S195" s="231" t="s">
        <v>5</v>
      </c>
      <c r="T195" s="659"/>
      <c r="U195" s="230"/>
      <c r="V195" s="231" t="s">
        <v>5</v>
      </c>
      <c r="W195" s="659"/>
      <c r="X195" s="235">
        <f>P195+R195+U195</f>
        <v>0</v>
      </c>
      <c r="Y195" s="231" t="s">
        <v>5</v>
      </c>
      <c r="Z195" s="610">
        <f>T195+W195</f>
        <v>0</v>
      </c>
      <c r="AA195" s="679"/>
      <c r="AB195" s="286"/>
      <c r="AC195" s="287"/>
    </row>
    <row r="196" spans="1:29" s="68" customFormat="1" ht="12.75">
      <c r="A196" s="66"/>
      <c r="C196" s="161"/>
      <c r="F196" s="66"/>
      <c r="G196" s="67"/>
      <c r="H196" s="289"/>
      <c r="I196" s="289"/>
      <c r="J196" s="307"/>
      <c r="K196" s="113"/>
      <c r="L196" s="691"/>
      <c r="M196" s="677"/>
      <c r="N196" s="505"/>
      <c r="O196" s="507"/>
      <c r="P196" s="230"/>
      <c r="Q196" s="309"/>
      <c r="R196" s="230"/>
      <c r="S196" s="231"/>
      <c r="T196" s="659"/>
      <c r="U196" s="230"/>
      <c r="V196" s="231"/>
      <c r="W196" s="528"/>
      <c r="X196" s="235"/>
      <c r="Y196" s="231"/>
      <c r="Z196" s="702"/>
      <c r="AA196" s="679"/>
      <c r="AB196" s="286"/>
      <c r="AC196" s="287"/>
    </row>
    <row r="197" spans="1:29" s="68" customFormat="1" ht="12.75">
      <c r="A197" s="66"/>
      <c r="C197" s="161"/>
      <c r="F197" s="66"/>
      <c r="G197" s="67"/>
      <c r="H197" s="289"/>
      <c r="I197" s="289"/>
      <c r="J197" s="307"/>
      <c r="K197" s="113"/>
      <c r="L197" s="582"/>
      <c r="M197" s="677"/>
      <c r="N197" s="505"/>
      <c r="O197" s="507"/>
      <c r="P197" s="230"/>
      <c r="Q197" s="309"/>
      <c r="R197" s="230"/>
      <c r="S197" s="231"/>
      <c r="T197" s="659"/>
      <c r="U197" s="230"/>
      <c r="V197" s="231"/>
      <c r="W197" s="351"/>
      <c r="X197" s="235"/>
      <c r="Y197" s="231"/>
      <c r="Z197" s="703"/>
      <c r="AA197" s="387"/>
      <c r="AB197" s="286"/>
      <c r="AC197" s="287"/>
    </row>
    <row r="198" spans="1:29" s="68" customFormat="1" ht="23.25" customHeight="1">
      <c r="A198" s="66"/>
      <c r="C198" s="161"/>
      <c r="F198" s="66"/>
      <c r="G198" s="67"/>
      <c r="H198" s="670" t="s">
        <v>834</v>
      </c>
      <c r="I198" s="670" t="s">
        <v>46</v>
      </c>
      <c r="J198" s="670"/>
      <c r="K198" s="681">
        <v>19</v>
      </c>
      <c r="L198" s="704"/>
      <c r="M198" s="665" t="s">
        <v>908</v>
      </c>
      <c r="N198" s="671" t="s">
        <v>3</v>
      </c>
      <c r="O198" s="705" t="s">
        <v>677</v>
      </c>
      <c r="P198" s="230"/>
      <c r="Q198" s="309"/>
      <c r="R198" s="254">
        <v>2000</v>
      </c>
      <c r="S198" s="188" t="s">
        <v>385</v>
      </c>
      <c r="T198" s="668">
        <f>SUM(T203:T207)</f>
        <v>2594047000</v>
      </c>
      <c r="U198" s="254"/>
      <c r="V198" s="188" t="s">
        <v>385</v>
      </c>
      <c r="W198" s="668">
        <f>SUM(W203:W208)</f>
        <v>1736445000</v>
      </c>
      <c r="X198" s="254">
        <f>R198+U198</f>
        <v>2000</v>
      </c>
      <c r="Y198" s="188" t="s">
        <v>385</v>
      </c>
      <c r="Z198" s="668">
        <f>SUM(Z203:Z208)</f>
        <v>4330492000</v>
      </c>
      <c r="AA198" s="591" t="s">
        <v>959</v>
      </c>
      <c r="AB198" s="286"/>
      <c r="AC198" s="287"/>
    </row>
    <row r="199" spans="1:29" s="68" customFormat="1" ht="19.5" customHeight="1">
      <c r="A199" s="66"/>
      <c r="C199" s="161"/>
      <c r="F199" s="66"/>
      <c r="G199" s="67"/>
      <c r="H199" s="670"/>
      <c r="I199" s="670"/>
      <c r="J199" s="670"/>
      <c r="K199" s="681"/>
      <c r="L199" s="704"/>
      <c r="M199" s="665" t="s">
        <v>909</v>
      </c>
      <c r="N199" s="671" t="s">
        <v>3</v>
      </c>
      <c r="O199" s="705" t="s">
        <v>929</v>
      </c>
      <c r="P199" s="230"/>
      <c r="Q199" s="309"/>
      <c r="R199" s="254">
        <v>100</v>
      </c>
      <c r="S199" s="188" t="s">
        <v>385</v>
      </c>
      <c r="T199" s="668"/>
      <c r="U199" s="254">
        <v>75</v>
      </c>
      <c r="V199" s="188" t="s">
        <v>385</v>
      </c>
      <c r="W199" s="351"/>
      <c r="X199" s="254">
        <f>R199+U199</f>
        <v>175</v>
      </c>
      <c r="Y199" s="188" t="s">
        <v>385</v>
      </c>
      <c r="Z199" s="703"/>
      <c r="AA199" s="387"/>
      <c r="AB199" s="286"/>
      <c r="AC199" s="287"/>
    </row>
    <row r="200" spans="1:29" s="68" customFormat="1" ht="22.5" customHeight="1">
      <c r="A200" s="66"/>
      <c r="C200" s="161"/>
      <c r="F200" s="66"/>
      <c r="G200" s="67"/>
      <c r="H200" s="670"/>
      <c r="I200" s="670"/>
      <c r="J200" s="670"/>
      <c r="K200" s="681"/>
      <c r="L200" s="704"/>
      <c r="M200" s="665" t="s">
        <v>910</v>
      </c>
      <c r="N200" s="671"/>
      <c r="O200" s="682" t="s">
        <v>930</v>
      </c>
      <c r="P200" s="230"/>
      <c r="Q200" s="309"/>
      <c r="R200" s="254"/>
      <c r="S200" s="188"/>
      <c r="T200" s="668"/>
      <c r="U200" s="254"/>
      <c r="V200" s="188"/>
      <c r="W200" s="351"/>
      <c r="X200" s="254"/>
      <c r="Y200" s="188"/>
      <c r="Z200" s="703"/>
      <c r="AA200" s="387"/>
      <c r="AB200" s="286"/>
      <c r="AC200" s="287"/>
    </row>
    <row r="201" spans="1:29" s="68" customFormat="1" ht="47.25" customHeight="1">
      <c r="A201" s="66"/>
      <c r="C201" s="161"/>
      <c r="F201" s="66"/>
      <c r="G201" s="67"/>
      <c r="H201" s="670"/>
      <c r="I201" s="670"/>
      <c r="J201" s="670"/>
      <c r="K201" s="681"/>
      <c r="L201" s="704"/>
      <c r="M201" s="665" t="s">
        <v>911</v>
      </c>
      <c r="N201" s="674" t="s">
        <v>3</v>
      </c>
      <c r="O201" s="682" t="s">
        <v>1121</v>
      </c>
      <c r="P201" s="230"/>
      <c r="Q201" s="309"/>
      <c r="R201" s="230"/>
      <c r="S201" s="188"/>
      <c r="T201" s="668"/>
      <c r="U201" s="254">
        <v>125000</v>
      </c>
      <c r="V201" s="188" t="s">
        <v>385</v>
      </c>
      <c r="W201" s="809"/>
      <c r="X201" s="254">
        <f>R201+U201</f>
        <v>125000</v>
      </c>
      <c r="Y201" s="188" t="s">
        <v>385</v>
      </c>
      <c r="Z201" s="703"/>
      <c r="AA201" s="387"/>
      <c r="AB201" s="286"/>
      <c r="AC201" s="287"/>
    </row>
    <row r="202" spans="1:29" s="68" customFormat="1" ht="19.5" customHeight="1">
      <c r="A202" s="66"/>
      <c r="C202" s="161"/>
      <c r="F202" s="66"/>
      <c r="G202" s="67"/>
      <c r="H202" s="289"/>
      <c r="I202" s="289"/>
      <c r="J202" s="307"/>
      <c r="K202" s="113"/>
      <c r="L202" s="582"/>
      <c r="N202" s="505"/>
      <c r="O202" s="507"/>
      <c r="P202" s="230"/>
      <c r="Q202" s="309"/>
      <c r="R202" s="230"/>
      <c r="S202" s="231"/>
      <c r="T202" s="659"/>
      <c r="U202" s="230"/>
      <c r="V202" s="231"/>
      <c r="W202" s="351"/>
      <c r="X202" s="235"/>
      <c r="Y202" s="231"/>
      <c r="Z202" s="703"/>
      <c r="AA202" s="387"/>
      <c r="AB202" s="286"/>
      <c r="AC202" s="287"/>
    </row>
    <row r="203" spans="1:29" s="68" customFormat="1" ht="29.25" customHeight="1">
      <c r="A203" s="66"/>
      <c r="C203" s="161"/>
      <c r="F203" s="66"/>
      <c r="G203" s="67"/>
      <c r="H203" s="1079"/>
      <c r="I203" s="1079"/>
      <c r="J203" s="1079"/>
      <c r="K203" s="1079"/>
      <c r="L203" s="1079" t="s">
        <v>32</v>
      </c>
      <c r="M203" s="1079" t="s">
        <v>844</v>
      </c>
      <c r="N203" s="928"/>
      <c r="O203" s="1087" t="s">
        <v>847</v>
      </c>
      <c r="P203" s="230"/>
      <c r="Q203" s="309"/>
      <c r="R203" s="706">
        <v>2000</v>
      </c>
      <c r="S203" s="707" t="s">
        <v>850</v>
      </c>
      <c r="T203" s="1083">
        <v>1831425000</v>
      </c>
      <c r="U203" s="706">
        <v>1500</v>
      </c>
      <c r="V203" s="707" t="s">
        <v>850</v>
      </c>
      <c r="W203" s="1081"/>
      <c r="X203" s="235">
        <f>P203+R203+U203</f>
        <v>3500</v>
      </c>
      <c r="Y203" s="707" t="s">
        <v>850</v>
      </c>
      <c r="Z203" s="932">
        <f>T203+W203</f>
        <v>1831425000</v>
      </c>
      <c r="AA203" s="679"/>
      <c r="AB203" s="286"/>
      <c r="AC203" s="287"/>
    </row>
    <row r="204" spans="1:29" s="68" customFormat="1" ht="32.25" customHeight="1">
      <c r="A204" s="66"/>
      <c r="C204" s="161"/>
      <c r="F204" s="66"/>
      <c r="G204" s="67"/>
      <c r="H204" s="1080"/>
      <c r="I204" s="1080"/>
      <c r="J204" s="1080"/>
      <c r="K204" s="1080"/>
      <c r="L204" s="1080"/>
      <c r="M204" s="1080"/>
      <c r="N204" s="929"/>
      <c r="O204" s="1060"/>
      <c r="P204" s="230"/>
      <c r="Q204" s="309"/>
      <c r="R204" s="708">
        <v>5</v>
      </c>
      <c r="S204" s="709" t="s">
        <v>134</v>
      </c>
      <c r="T204" s="1054"/>
      <c r="U204" s="708">
        <v>5</v>
      </c>
      <c r="V204" s="709" t="s">
        <v>134</v>
      </c>
      <c r="W204" s="1082"/>
      <c r="X204" s="235">
        <f>P204+R204+U204</f>
        <v>10</v>
      </c>
      <c r="Y204" s="709" t="s">
        <v>134</v>
      </c>
      <c r="Z204" s="933"/>
      <c r="AA204" s="387"/>
      <c r="AB204" s="286"/>
      <c r="AC204" s="287"/>
    </row>
    <row r="205" spans="1:29" s="68" customFormat="1" ht="51.75">
      <c r="A205" s="66"/>
      <c r="C205" s="161"/>
      <c r="F205" s="66"/>
      <c r="G205" s="67"/>
      <c r="H205" s="710"/>
      <c r="I205" s="710"/>
      <c r="J205" s="710"/>
      <c r="K205" s="710"/>
      <c r="L205" s="711" t="s">
        <v>923</v>
      </c>
      <c r="M205" s="710" t="s">
        <v>845</v>
      </c>
      <c r="N205" s="504"/>
      <c r="O205" s="712" t="s">
        <v>848</v>
      </c>
      <c r="P205" s="230"/>
      <c r="Q205" s="309"/>
      <c r="R205" s="230">
        <v>100</v>
      </c>
      <c r="S205" s="231" t="s">
        <v>385</v>
      </c>
      <c r="T205" s="713">
        <v>400000000</v>
      </c>
      <c r="U205" s="230">
        <v>75</v>
      </c>
      <c r="V205" s="231" t="s">
        <v>385</v>
      </c>
      <c r="W205" s="146">
        <v>411000000</v>
      </c>
      <c r="X205" s="235">
        <f>P205+R205+U205</f>
        <v>175</v>
      </c>
      <c r="Y205" s="231" t="s">
        <v>385</v>
      </c>
      <c r="Z205" s="610">
        <f>T205+W205</f>
        <v>811000000</v>
      </c>
      <c r="AA205" s="679"/>
      <c r="AB205" s="286"/>
      <c r="AC205" s="287"/>
    </row>
    <row r="206" spans="1:29" s="68" customFormat="1" ht="30" customHeight="1">
      <c r="A206" s="66"/>
      <c r="C206" s="161"/>
      <c r="F206" s="66"/>
      <c r="G206" s="67"/>
      <c r="H206" s="1079"/>
      <c r="I206" s="1079"/>
      <c r="J206" s="1079"/>
      <c r="K206" s="1079"/>
      <c r="L206" s="1086" t="s">
        <v>23</v>
      </c>
      <c r="M206" s="1079" t="s">
        <v>846</v>
      </c>
      <c r="N206" s="928"/>
      <c r="O206" s="1058" t="s">
        <v>849</v>
      </c>
      <c r="P206" s="230"/>
      <c r="Q206" s="309"/>
      <c r="R206" s="714">
        <v>235</v>
      </c>
      <c r="S206" s="707" t="s">
        <v>851</v>
      </c>
      <c r="T206" s="1084">
        <v>362622000</v>
      </c>
      <c r="U206" s="714"/>
      <c r="V206" s="707" t="s">
        <v>851</v>
      </c>
      <c r="W206" s="1081"/>
      <c r="X206" s="235">
        <f>P206+R206+U206</f>
        <v>235</v>
      </c>
      <c r="Y206" s="707" t="s">
        <v>851</v>
      </c>
      <c r="Z206" s="932">
        <f>T206+W206</f>
        <v>362622000</v>
      </c>
      <c r="AA206" s="679"/>
      <c r="AB206" s="286"/>
      <c r="AC206" s="287"/>
    </row>
    <row r="207" spans="1:29" s="68" customFormat="1" ht="30" customHeight="1">
      <c r="A207" s="66"/>
      <c r="C207" s="161"/>
      <c r="F207" s="66"/>
      <c r="G207" s="67"/>
      <c r="H207" s="1080"/>
      <c r="I207" s="1080"/>
      <c r="J207" s="1080"/>
      <c r="K207" s="1080"/>
      <c r="L207" s="1080"/>
      <c r="M207" s="1080"/>
      <c r="N207" s="929"/>
      <c r="O207" s="1060"/>
      <c r="P207" s="230"/>
      <c r="Q207" s="309"/>
      <c r="R207" s="230">
        <v>5</v>
      </c>
      <c r="S207" s="231" t="s">
        <v>134</v>
      </c>
      <c r="T207" s="1085"/>
      <c r="U207" s="230"/>
      <c r="V207" s="231" t="s">
        <v>134</v>
      </c>
      <c r="W207" s="1082"/>
      <c r="X207" s="235">
        <f>P207+R207+U207</f>
        <v>5</v>
      </c>
      <c r="Y207" s="231" t="s">
        <v>134</v>
      </c>
      <c r="Z207" s="933">
        <f>T207+W207</f>
        <v>0</v>
      </c>
      <c r="AA207" s="387"/>
      <c r="AB207" s="286"/>
      <c r="AC207" s="287"/>
    </row>
    <row r="208" spans="1:29" s="68" customFormat="1" ht="78">
      <c r="A208" s="66"/>
      <c r="C208" s="161"/>
      <c r="F208" s="66"/>
      <c r="G208" s="67"/>
      <c r="H208" s="715"/>
      <c r="I208" s="715"/>
      <c r="J208" s="715"/>
      <c r="K208" s="715"/>
      <c r="L208" s="716" t="s">
        <v>925</v>
      </c>
      <c r="M208" s="715" t="s">
        <v>1076</v>
      </c>
      <c r="N208" s="505"/>
      <c r="O208" s="715" t="s">
        <v>1077</v>
      </c>
      <c r="P208" s="230"/>
      <c r="Q208" s="309"/>
      <c r="R208" s="230"/>
      <c r="S208" s="231"/>
      <c r="T208" s="717"/>
      <c r="U208" s="230">
        <v>125000</v>
      </c>
      <c r="V208" s="231" t="s">
        <v>1078</v>
      </c>
      <c r="W208" s="718">
        <v>1325445000</v>
      </c>
      <c r="X208" s="235">
        <v>125000</v>
      </c>
      <c r="Y208" s="707" t="s">
        <v>851</v>
      </c>
      <c r="Z208" s="1077">
        <f>T208+W208</f>
        <v>1325445000</v>
      </c>
      <c r="AA208" s="387"/>
      <c r="AB208" s="286"/>
      <c r="AC208" s="287"/>
    </row>
    <row r="209" spans="1:29" s="68" customFormat="1" ht="12.75">
      <c r="A209" s="66"/>
      <c r="C209" s="161"/>
      <c r="F209" s="66"/>
      <c r="G209" s="67"/>
      <c r="H209" s="289"/>
      <c r="I209" s="289"/>
      <c r="J209" s="307"/>
      <c r="K209" s="113"/>
      <c r="L209" s="582"/>
      <c r="M209" s="654"/>
      <c r="N209" s="505"/>
      <c r="O209" s="507"/>
      <c r="P209" s="230"/>
      <c r="Q209" s="309"/>
      <c r="R209" s="230"/>
      <c r="S209" s="231"/>
      <c r="T209" s="659"/>
      <c r="U209" s="230"/>
      <c r="V209" s="231"/>
      <c r="W209" s="351"/>
      <c r="X209" s="235"/>
      <c r="Y209" s="231"/>
      <c r="Z209" s="1078">
        <f>T209+W209</f>
        <v>0</v>
      </c>
      <c r="AA209" s="387"/>
      <c r="AB209" s="286"/>
      <c r="AC209" s="287"/>
    </row>
    <row r="210" spans="1:29" ht="117" customHeight="1">
      <c r="A210" s="310" t="s">
        <v>3</v>
      </c>
      <c r="B210" s="719" t="s">
        <v>1122</v>
      </c>
      <c r="C210" s="720" t="s">
        <v>1102</v>
      </c>
      <c r="D210" s="817" t="s">
        <v>3</v>
      </c>
      <c r="E210" s="529" t="s">
        <v>1103</v>
      </c>
      <c r="F210" s="722"/>
      <c r="G210" s="529" t="s">
        <v>1138</v>
      </c>
      <c r="H210" s="307">
        <v>1</v>
      </c>
      <c r="I210" s="307" t="s">
        <v>46</v>
      </c>
      <c r="J210" s="624" t="s">
        <v>11</v>
      </c>
      <c r="K210" s="576" t="s">
        <v>37</v>
      </c>
      <c r="L210" s="582"/>
      <c r="M210" s="113" t="s">
        <v>72</v>
      </c>
      <c r="N210" s="577" t="s">
        <v>3</v>
      </c>
      <c r="O210" s="188" t="s">
        <v>346</v>
      </c>
      <c r="P210" s="358">
        <v>0.31150258072531367</v>
      </c>
      <c r="Q210" s="113" t="s">
        <v>1025</v>
      </c>
      <c r="R210" s="358">
        <v>0.3271755506133869</v>
      </c>
      <c r="S210" s="188"/>
      <c r="T210" s="232">
        <f>SUM(T214:T237)</f>
        <v>11061895000</v>
      </c>
      <c r="U210" s="358">
        <v>0.3421508428118188</v>
      </c>
      <c r="V210" s="188"/>
      <c r="W210" s="232">
        <f>SUM(W214:W237)</f>
        <v>3320304000</v>
      </c>
      <c r="X210" s="359">
        <f>U210</f>
        <v>0.3421508428118188</v>
      </c>
      <c r="Y210" s="581"/>
      <c r="Z210" s="232">
        <f>SUM(Z214:Z237)</f>
        <v>14382199000</v>
      </c>
      <c r="AA210" s="138" t="s">
        <v>957</v>
      </c>
      <c r="AB210" s="286"/>
      <c r="AC210" s="287"/>
    </row>
    <row r="211" spans="1:29" ht="101.25">
      <c r="A211" s="310"/>
      <c r="B211" s="723"/>
      <c r="C211" s="309"/>
      <c r="D211" s="648"/>
      <c r="E211" s="723"/>
      <c r="F211" s="724"/>
      <c r="G211" s="725" t="s">
        <v>1139</v>
      </c>
      <c r="H211" s="533"/>
      <c r="I211" s="533"/>
      <c r="J211" s="629"/>
      <c r="K211" s="592"/>
      <c r="L211" s="534"/>
      <c r="M211" s="166"/>
      <c r="N211" s="726" t="s">
        <v>3</v>
      </c>
      <c r="O211" s="91" t="s">
        <v>458</v>
      </c>
      <c r="P211" s="530"/>
      <c r="Q211" s="499"/>
      <c r="R211" s="530"/>
      <c r="S211" s="91"/>
      <c r="T211" s="320"/>
      <c r="U211" s="530"/>
      <c r="V211" s="91"/>
      <c r="W211" s="320"/>
      <c r="X211" s="727"/>
      <c r="Y211" s="728"/>
      <c r="Z211" s="320"/>
      <c r="AA211" s="729"/>
      <c r="AB211" s="433"/>
      <c r="AC211" s="730"/>
    </row>
    <row r="212" spans="1:29" ht="36" customHeight="1">
      <c r="A212" s="310"/>
      <c r="B212" s="723"/>
      <c r="C212" s="309"/>
      <c r="D212" s="648"/>
      <c r="E212" s="723"/>
      <c r="F212" s="731"/>
      <c r="G212" s="732"/>
      <c r="H212" s="533"/>
      <c r="I212" s="533"/>
      <c r="J212" s="629"/>
      <c r="K212" s="592"/>
      <c r="L212" s="534"/>
      <c r="M212" s="166"/>
      <c r="N212" s="726"/>
      <c r="O212" s="91" t="s">
        <v>459</v>
      </c>
      <c r="P212" s="531">
        <v>6</v>
      </c>
      <c r="Q212" s="170" t="s">
        <v>4</v>
      </c>
      <c r="R212" s="531">
        <v>3</v>
      </c>
      <c r="S212" s="733" t="s">
        <v>4</v>
      </c>
      <c r="T212" s="370"/>
      <c r="U212" s="531"/>
      <c r="V212" s="733" t="s">
        <v>4</v>
      </c>
      <c r="W212" s="370"/>
      <c r="X212" s="734">
        <f>P212+R212+U212</f>
        <v>9</v>
      </c>
      <c r="Y212" s="735" t="s">
        <v>4</v>
      </c>
      <c r="Z212" s="370"/>
      <c r="AA212" s="736"/>
      <c r="AB212" s="737"/>
      <c r="AC212" s="738"/>
    </row>
    <row r="213" spans="1:29" ht="20.25" customHeight="1">
      <c r="A213" s="310"/>
      <c r="B213" s="723"/>
      <c r="C213" s="309"/>
      <c r="D213" s="648"/>
      <c r="E213" s="723"/>
      <c r="F213" s="731"/>
      <c r="G213" s="732"/>
      <c r="H213" s="533"/>
      <c r="I213" s="533"/>
      <c r="J213" s="629"/>
      <c r="K213" s="592"/>
      <c r="L213" s="534"/>
      <c r="M213" s="166"/>
      <c r="N213" s="726"/>
      <c r="O213" s="91"/>
      <c r="P213" s="532"/>
      <c r="Q213" s="739"/>
      <c r="R213" s="532"/>
      <c r="S213" s="740"/>
      <c r="T213" s="370"/>
      <c r="U213" s="531"/>
      <c r="V213" s="733"/>
      <c r="W213" s="370"/>
      <c r="X213" s="734"/>
      <c r="Y213" s="741"/>
      <c r="Z213" s="742"/>
      <c r="AA213" s="743"/>
      <c r="AB213" s="737"/>
      <c r="AC213" s="738"/>
    </row>
    <row r="214" spans="1:29" ht="67.5" customHeight="1">
      <c r="A214" s="280"/>
      <c r="B214" s="281"/>
      <c r="C214" s="160"/>
      <c r="D214" s="818" t="s">
        <v>3</v>
      </c>
      <c r="E214" s="816" t="s">
        <v>1129</v>
      </c>
      <c r="F214" s="280"/>
      <c r="G214" s="700" t="s">
        <v>1137</v>
      </c>
      <c r="H214" s="289"/>
      <c r="I214" s="512"/>
      <c r="J214" s="533"/>
      <c r="K214" s="534" t="s">
        <v>37</v>
      </c>
      <c r="L214" s="534" t="s">
        <v>13</v>
      </c>
      <c r="M214" s="499" t="s">
        <v>308</v>
      </c>
      <c r="N214" s="535" t="s">
        <v>3</v>
      </c>
      <c r="O214" s="231" t="s">
        <v>1053</v>
      </c>
      <c r="P214" s="519">
        <v>160</v>
      </c>
      <c r="Q214" s="506" t="s">
        <v>1054</v>
      </c>
      <c r="R214" s="536">
        <v>600</v>
      </c>
      <c r="S214" s="506" t="s">
        <v>1054</v>
      </c>
      <c r="T214" s="508">
        <v>213712000</v>
      </c>
      <c r="U214" s="536"/>
      <c r="V214" s="506"/>
      <c r="W214" s="508"/>
      <c r="X214" s="235">
        <f>P214+R214+U214</f>
        <v>760</v>
      </c>
      <c r="Y214" s="506" t="s">
        <v>768</v>
      </c>
      <c r="Z214" s="510">
        <f>T214+W214</f>
        <v>213712000</v>
      </c>
      <c r="AA214" s="285"/>
      <c r="AB214" s="286"/>
      <c r="AC214" s="287"/>
    </row>
    <row r="215" spans="1:29" ht="51.75" customHeight="1">
      <c r="A215" s="280"/>
      <c r="B215" s="281"/>
      <c r="C215" s="160"/>
      <c r="D215" s="281"/>
      <c r="E215" s="282"/>
      <c r="F215" s="281"/>
      <c r="G215" s="281"/>
      <c r="H215" s="289"/>
      <c r="I215" s="293"/>
      <c r="J215" s="294"/>
      <c r="K215" s="534" t="s">
        <v>37</v>
      </c>
      <c r="L215" s="537" t="s">
        <v>15</v>
      </c>
      <c r="M215" s="499" t="s">
        <v>75</v>
      </c>
      <c r="N215" s="283"/>
      <c r="O215" s="506" t="s">
        <v>1055</v>
      </c>
      <c r="P215" s="230">
        <f>12*3</f>
        <v>36</v>
      </c>
      <c r="Q215" s="231" t="s">
        <v>1056</v>
      </c>
      <c r="R215" s="230">
        <v>12</v>
      </c>
      <c r="S215" s="231" t="s">
        <v>1056</v>
      </c>
      <c r="T215" s="380">
        <v>333955000</v>
      </c>
      <c r="U215" s="230"/>
      <c r="V215" s="231"/>
      <c r="W215" s="516"/>
      <c r="X215" s="235">
        <f>P215+R215+U215</f>
        <v>48</v>
      </c>
      <c r="Y215" s="231" t="s">
        <v>521</v>
      </c>
      <c r="Z215" s="510">
        <f>T215+W215</f>
        <v>333955000</v>
      </c>
      <c r="AA215" s="285"/>
      <c r="AB215" s="286"/>
      <c r="AC215" s="231"/>
    </row>
    <row r="216" spans="1:29" ht="39">
      <c r="A216" s="280"/>
      <c r="B216" s="281"/>
      <c r="C216" s="160"/>
      <c r="D216" s="281"/>
      <c r="E216" s="282"/>
      <c r="F216" s="281"/>
      <c r="G216" s="281"/>
      <c r="H216" s="289"/>
      <c r="I216" s="289"/>
      <c r="J216" s="307"/>
      <c r="K216" s="534" t="s">
        <v>37</v>
      </c>
      <c r="L216" s="115" t="s">
        <v>32</v>
      </c>
      <c r="M216" s="309" t="s">
        <v>560</v>
      </c>
      <c r="N216" s="310"/>
      <c r="O216" s="231" t="s">
        <v>860</v>
      </c>
      <c r="P216" s="230">
        <v>315</v>
      </c>
      <c r="Q216" s="231" t="s">
        <v>155</v>
      </c>
      <c r="R216" s="230">
        <v>110</v>
      </c>
      <c r="S216" s="231" t="s">
        <v>772</v>
      </c>
      <c r="T216" s="538">
        <v>581402000</v>
      </c>
      <c r="U216" s="230">
        <v>110</v>
      </c>
      <c r="V216" s="231" t="s">
        <v>772</v>
      </c>
      <c r="W216" s="521">
        <v>1068486000</v>
      </c>
      <c r="X216" s="235">
        <f>P216+R216+U216</f>
        <v>535</v>
      </c>
      <c r="Y216" s="231" t="s">
        <v>772</v>
      </c>
      <c r="Z216" s="311">
        <f>T216+W216</f>
        <v>1649888000</v>
      </c>
      <c r="AA216" s="285"/>
      <c r="AB216" s="286"/>
      <c r="AC216" s="287"/>
    </row>
    <row r="217" spans="1:29" ht="75" customHeight="1">
      <c r="A217" s="280"/>
      <c r="B217" s="281"/>
      <c r="C217" s="160"/>
      <c r="D217" s="281"/>
      <c r="E217" s="282"/>
      <c r="F217" s="281"/>
      <c r="G217" s="281"/>
      <c r="H217" s="289"/>
      <c r="I217" s="512" t="s">
        <v>915</v>
      </c>
      <c r="J217" s="533"/>
      <c r="K217" s="309" t="s">
        <v>37</v>
      </c>
      <c r="L217" s="539" t="s">
        <v>34</v>
      </c>
      <c r="M217" s="499" t="s">
        <v>314</v>
      </c>
      <c r="N217" s="283"/>
      <c r="O217" s="231" t="s">
        <v>1063</v>
      </c>
      <c r="P217" s="230">
        <v>2571</v>
      </c>
      <c r="Q217" s="231" t="s">
        <v>914</v>
      </c>
      <c r="R217" s="230">
        <v>1000</v>
      </c>
      <c r="S217" s="231" t="s">
        <v>371</v>
      </c>
      <c r="T217" s="147">
        <v>531200000</v>
      </c>
      <c r="U217" s="230">
        <v>1000</v>
      </c>
      <c r="V217" s="231" t="s">
        <v>914</v>
      </c>
      <c r="W217" s="380">
        <v>574716000</v>
      </c>
      <c r="X217" s="235">
        <f>P217+R217+U217</f>
        <v>4571</v>
      </c>
      <c r="Y217" s="231" t="s">
        <v>371</v>
      </c>
      <c r="Z217" s="311">
        <f>T217+W217</f>
        <v>1105916000</v>
      </c>
      <c r="AA217" s="285">
        <f>T217*10/100</f>
        <v>53120000</v>
      </c>
      <c r="AB217" s="286"/>
      <c r="AC217" s="287"/>
    </row>
    <row r="218" spans="1:29" ht="30.75" customHeight="1">
      <c r="A218" s="280"/>
      <c r="B218" s="282"/>
      <c r="C218" s="160"/>
      <c r="D218" s="281"/>
      <c r="E218" s="282"/>
      <c r="F218" s="280"/>
      <c r="G218" s="282"/>
      <c r="H218" s="926"/>
      <c r="I218" s="926"/>
      <c r="J218" s="926"/>
      <c r="K218" s="926" t="s">
        <v>37</v>
      </c>
      <c r="L218" s="1076" t="s">
        <v>16</v>
      </c>
      <c r="M218" s="926" t="s">
        <v>448</v>
      </c>
      <c r="N218" s="928"/>
      <c r="O218" s="930" t="s">
        <v>449</v>
      </c>
      <c r="P218" s="230"/>
      <c r="Q218" s="309"/>
      <c r="R218" s="230">
        <v>1</v>
      </c>
      <c r="S218" s="231" t="s">
        <v>33</v>
      </c>
      <c r="T218" s="889">
        <v>600000000</v>
      </c>
      <c r="U218" s="230"/>
      <c r="V218" s="231"/>
      <c r="W218" s="239"/>
      <c r="X218" s="230">
        <v>1</v>
      </c>
      <c r="Y218" s="231" t="s">
        <v>33</v>
      </c>
      <c r="Z218" s="932">
        <f>T218+W218</f>
        <v>600000000</v>
      </c>
      <c r="AA218" s="387"/>
      <c r="AB218" s="286"/>
      <c r="AC218" s="287"/>
    </row>
    <row r="219" spans="1:29" ht="35.25" customHeight="1">
      <c r="A219" s="280"/>
      <c r="B219" s="282"/>
      <c r="C219" s="160"/>
      <c r="D219" s="281"/>
      <c r="E219" s="282"/>
      <c r="F219" s="280"/>
      <c r="G219" s="282"/>
      <c r="H219" s="927"/>
      <c r="I219" s="927"/>
      <c r="J219" s="927"/>
      <c r="K219" s="927"/>
      <c r="L219" s="927"/>
      <c r="M219" s="927"/>
      <c r="N219" s="929"/>
      <c r="O219" s="931"/>
      <c r="P219" s="230"/>
      <c r="Q219" s="309"/>
      <c r="R219" s="230">
        <v>1</v>
      </c>
      <c r="S219" s="231" t="s">
        <v>639</v>
      </c>
      <c r="T219" s="900"/>
      <c r="U219" s="230"/>
      <c r="V219" s="231"/>
      <c r="W219" s="239"/>
      <c r="X219" s="230">
        <v>1</v>
      </c>
      <c r="Y219" s="231" t="s">
        <v>639</v>
      </c>
      <c r="Z219" s="933"/>
      <c r="AA219" s="387"/>
      <c r="AB219" s="286"/>
      <c r="AC219" s="287"/>
    </row>
    <row r="220" spans="1:29" ht="28.5" customHeight="1">
      <c r="A220" s="280"/>
      <c r="B220" s="282"/>
      <c r="C220" s="160"/>
      <c r="D220" s="281"/>
      <c r="E220" s="282"/>
      <c r="F220" s="280"/>
      <c r="G220" s="282"/>
      <c r="H220" s="926"/>
      <c r="I220" s="926"/>
      <c r="J220" s="926"/>
      <c r="K220" s="926" t="s">
        <v>37</v>
      </c>
      <c r="L220" s="1076" t="s">
        <v>35</v>
      </c>
      <c r="M220" s="926" t="s">
        <v>453</v>
      </c>
      <c r="N220" s="928"/>
      <c r="O220" s="930" t="s">
        <v>454</v>
      </c>
      <c r="P220" s="230"/>
      <c r="Q220" s="309"/>
      <c r="R220" s="230">
        <v>1</v>
      </c>
      <c r="S220" s="231" t="s">
        <v>33</v>
      </c>
      <c r="T220" s="889">
        <v>600000000</v>
      </c>
      <c r="U220" s="230"/>
      <c r="V220" s="231"/>
      <c r="W220" s="239"/>
      <c r="X220" s="230">
        <v>1</v>
      </c>
      <c r="Y220" s="231" t="s">
        <v>33</v>
      </c>
      <c r="Z220" s="932">
        <f>T220+W220</f>
        <v>600000000</v>
      </c>
      <c r="AA220" s="387"/>
      <c r="AB220" s="286"/>
      <c r="AC220" s="287"/>
    </row>
    <row r="221" spans="1:29" ht="25.5">
      <c r="A221" s="280"/>
      <c r="B221" s="282"/>
      <c r="C221" s="160"/>
      <c r="D221" s="281"/>
      <c r="E221" s="282"/>
      <c r="F221" s="280"/>
      <c r="G221" s="282"/>
      <c r="H221" s="927"/>
      <c r="I221" s="927"/>
      <c r="J221" s="927"/>
      <c r="K221" s="927"/>
      <c r="L221" s="927"/>
      <c r="M221" s="927"/>
      <c r="N221" s="929"/>
      <c r="O221" s="931"/>
      <c r="P221" s="230"/>
      <c r="Q221" s="309"/>
      <c r="R221" s="230">
        <v>1</v>
      </c>
      <c r="S221" s="231" t="s">
        <v>639</v>
      </c>
      <c r="T221" s="900"/>
      <c r="U221" s="230"/>
      <c r="V221" s="231"/>
      <c r="W221" s="239"/>
      <c r="X221" s="230">
        <v>1</v>
      </c>
      <c r="Y221" s="231" t="s">
        <v>639</v>
      </c>
      <c r="Z221" s="933"/>
      <c r="AA221" s="387"/>
      <c r="AB221" s="286"/>
      <c r="AC221" s="287"/>
    </row>
    <row r="222" spans="1:29" ht="30" customHeight="1">
      <c r="A222" s="280"/>
      <c r="B222" s="282"/>
      <c r="C222" s="160"/>
      <c r="D222" s="281"/>
      <c r="E222" s="282"/>
      <c r="F222" s="280"/>
      <c r="G222" s="282"/>
      <c r="H222" s="926"/>
      <c r="I222" s="926"/>
      <c r="J222" s="926"/>
      <c r="K222" s="926" t="s">
        <v>37</v>
      </c>
      <c r="L222" s="1076" t="s">
        <v>27</v>
      </c>
      <c r="M222" s="926" t="s">
        <v>450</v>
      </c>
      <c r="N222" s="928"/>
      <c r="O222" s="930" t="s">
        <v>451</v>
      </c>
      <c r="P222" s="230"/>
      <c r="Q222" s="309"/>
      <c r="R222" s="230">
        <v>1</v>
      </c>
      <c r="S222" s="231" t="s">
        <v>33</v>
      </c>
      <c r="T222" s="889">
        <v>600000000</v>
      </c>
      <c r="U222" s="230"/>
      <c r="V222" s="231"/>
      <c r="W222" s="239"/>
      <c r="X222" s="230">
        <v>1</v>
      </c>
      <c r="Y222" s="231" t="s">
        <v>33</v>
      </c>
      <c r="Z222" s="932">
        <f>T222+W222</f>
        <v>600000000</v>
      </c>
      <c r="AA222" s="387"/>
      <c r="AB222" s="286"/>
      <c r="AC222" s="287"/>
    </row>
    <row r="223" spans="1:29" ht="25.5">
      <c r="A223" s="280"/>
      <c r="B223" s="282"/>
      <c r="C223" s="160"/>
      <c r="D223" s="281"/>
      <c r="E223" s="282"/>
      <c r="F223" s="280"/>
      <c r="G223" s="282"/>
      <c r="H223" s="927"/>
      <c r="I223" s="927"/>
      <c r="J223" s="927"/>
      <c r="K223" s="927"/>
      <c r="L223" s="927"/>
      <c r="M223" s="927"/>
      <c r="N223" s="929"/>
      <c r="O223" s="931"/>
      <c r="P223" s="230"/>
      <c r="Q223" s="309"/>
      <c r="R223" s="230">
        <v>1</v>
      </c>
      <c r="S223" s="231" t="s">
        <v>639</v>
      </c>
      <c r="T223" s="900"/>
      <c r="U223" s="230"/>
      <c r="V223" s="231"/>
      <c r="W223" s="239"/>
      <c r="X223" s="230">
        <v>1</v>
      </c>
      <c r="Y223" s="231" t="s">
        <v>639</v>
      </c>
      <c r="Z223" s="933"/>
      <c r="AA223" s="387"/>
      <c r="AB223" s="286"/>
      <c r="AC223" s="287"/>
    </row>
    <row r="224" spans="1:29" ht="27.75" customHeight="1">
      <c r="A224" s="280"/>
      <c r="B224" s="282"/>
      <c r="C224" s="160"/>
      <c r="D224" s="281"/>
      <c r="E224" s="282"/>
      <c r="F224" s="280"/>
      <c r="G224" s="282"/>
      <c r="H224" s="926"/>
      <c r="I224" s="926"/>
      <c r="J224" s="926"/>
      <c r="K224" s="499" t="s">
        <v>37</v>
      </c>
      <c r="L224" s="1076" t="s">
        <v>944</v>
      </c>
      <c r="M224" s="926" t="s">
        <v>455</v>
      </c>
      <c r="N224" s="928"/>
      <c r="O224" s="930" t="s">
        <v>452</v>
      </c>
      <c r="P224" s="230"/>
      <c r="Q224" s="309"/>
      <c r="R224" s="230">
        <v>1</v>
      </c>
      <c r="S224" s="231" t="s">
        <v>33</v>
      </c>
      <c r="T224" s="895">
        <v>600000000</v>
      </c>
      <c r="U224" s="230"/>
      <c r="V224" s="231"/>
      <c r="W224" s="895"/>
      <c r="X224" s="230">
        <v>1</v>
      </c>
      <c r="Y224" s="231" t="s">
        <v>33</v>
      </c>
      <c r="Z224" s="932">
        <f>T224+W224</f>
        <v>600000000</v>
      </c>
      <c r="AA224" s="387"/>
      <c r="AB224" s="286"/>
      <c r="AC224" s="287"/>
    </row>
    <row r="225" spans="1:29" ht="25.5">
      <c r="A225" s="280"/>
      <c r="B225" s="282"/>
      <c r="C225" s="160"/>
      <c r="D225" s="281"/>
      <c r="E225" s="282"/>
      <c r="F225" s="280"/>
      <c r="G225" s="282"/>
      <c r="H225" s="927"/>
      <c r="I225" s="927"/>
      <c r="J225" s="927"/>
      <c r="K225" s="500"/>
      <c r="L225" s="927"/>
      <c r="M225" s="927"/>
      <c r="N225" s="929"/>
      <c r="O225" s="931"/>
      <c r="P225" s="230"/>
      <c r="Q225" s="309"/>
      <c r="R225" s="230">
        <v>1</v>
      </c>
      <c r="S225" s="231" t="s">
        <v>639</v>
      </c>
      <c r="T225" s="896"/>
      <c r="U225" s="230"/>
      <c r="V225" s="231"/>
      <c r="W225" s="896"/>
      <c r="X225" s="230">
        <v>1</v>
      </c>
      <c r="Y225" s="231" t="s">
        <v>639</v>
      </c>
      <c r="Z225" s="933"/>
      <c r="AA225" s="387"/>
      <c r="AB225" s="286"/>
      <c r="AC225" s="287"/>
    </row>
    <row r="226" spans="1:29" ht="66" customHeight="1">
      <c r="A226" s="280"/>
      <c r="B226" s="282"/>
      <c r="C226" s="160"/>
      <c r="D226" s="281"/>
      <c r="E226" s="282"/>
      <c r="F226" s="280"/>
      <c r="G226" s="282"/>
      <c r="H226" s="289"/>
      <c r="I226" s="289"/>
      <c r="J226" s="307"/>
      <c r="K226" s="512" t="s">
        <v>37</v>
      </c>
      <c r="L226" s="115" t="s">
        <v>945</v>
      </c>
      <c r="M226" s="309" t="s">
        <v>859</v>
      </c>
      <c r="N226" s="310"/>
      <c r="O226" s="381" t="s">
        <v>774</v>
      </c>
      <c r="P226" s="230">
        <v>24</v>
      </c>
      <c r="Q226" s="744" t="s">
        <v>777</v>
      </c>
      <c r="R226" s="230">
        <v>12</v>
      </c>
      <c r="S226" s="745" t="s">
        <v>1056</v>
      </c>
      <c r="T226" s="239">
        <v>274758000</v>
      </c>
      <c r="U226" s="230">
        <v>13</v>
      </c>
      <c r="V226" s="231" t="s">
        <v>5</v>
      </c>
      <c r="W226" s="239">
        <v>217292000</v>
      </c>
      <c r="X226" s="230">
        <v>13</v>
      </c>
      <c r="Y226" s="231" t="s">
        <v>5</v>
      </c>
      <c r="Z226" s="390">
        <f aca="true" t="shared" si="9" ref="Z226:Z234">T226+W226</f>
        <v>492050000</v>
      </c>
      <c r="AA226" s="387" t="s">
        <v>489</v>
      </c>
      <c r="AB226" s="286"/>
      <c r="AC226" s="287"/>
    </row>
    <row r="227" spans="1:29" ht="66" customHeight="1">
      <c r="A227" s="280"/>
      <c r="B227" s="282"/>
      <c r="C227" s="160"/>
      <c r="D227" s="281"/>
      <c r="E227" s="282"/>
      <c r="F227" s="280"/>
      <c r="G227" s="282"/>
      <c r="H227" s="289"/>
      <c r="I227" s="289"/>
      <c r="J227" s="307"/>
      <c r="K227" s="512" t="s">
        <v>37</v>
      </c>
      <c r="L227" s="115" t="s">
        <v>946</v>
      </c>
      <c r="M227" s="309" t="s">
        <v>858</v>
      </c>
      <c r="N227" s="310"/>
      <c r="O227" s="381" t="s">
        <v>852</v>
      </c>
      <c r="P227" s="230">
        <v>650</v>
      </c>
      <c r="Q227" s="231" t="s">
        <v>776</v>
      </c>
      <c r="R227" s="230">
        <v>400</v>
      </c>
      <c r="S227" s="231" t="s">
        <v>857</v>
      </c>
      <c r="T227" s="239">
        <v>278177000</v>
      </c>
      <c r="U227" s="230">
        <v>400</v>
      </c>
      <c r="V227" s="231" t="s">
        <v>857</v>
      </c>
      <c r="W227" s="239">
        <v>202571000</v>
      </c>
      <c r="X227" s="235">
        <f>P227+R227+U227</f>
        <v>1450</v>
      </c>
      <c r="Y227" s="231" t="s">
        <v>857</v>
      </c>
      <c r="Z227" s="390">
        <f t="shared" si="9"/>
        <v>480748000</v>
      </c>
      <c r="AA227" s="387" t="s">
        <v>489</v>
      </c>
      <c r="AB227" s="286"/>
      <c r="AC227" s="287"/>
    </row>
    <row r="228" spans="1:29" ht="66" customHeight="1">
      <c r="A228" s="280"/>
      <c r="B228" s="282"/>
      <c r="C228" s="160"/>
      <c r="D228" s="281"/>
      <c r="E228" s="282"/>
      <c r="F228" s="280"/>
      <c r="G228" s="282"/>
      <c r="H228" s="289"/>
      <c r="I228" s="289"/>
      <c r="J228" s="307"/>
      <c r="K228" s="512" t="s">
        <v>37</v>
      </c>
      <c r="L228" s="115" t="s">
        <v>947</v>
      </c>
      <c r="M228" s="309" t="s">
        <v>854</v>
      </c>
      <c r="N228" s="310"/>
      <c r="O228" s="381" t="s">
        <v>774</v>
      </c>
      <c r="P228" s="230">
        <v>24</v>
      </c>
      <c r="Q228" s="231" t="s">
        <v>775</v>
      </c>
      <c r="R228" s="230">
        <v>12</v>
      </c>
      <c r="S228" s="231" t="s">
        <v>775</v>
      </c>
      <c r="T228" s="239">
        <v>300000000</v>
      </c>
      <c r="U228" s="230">
        <v>12</v>
      </c>
      <c r="V228" s="231" t="s">
        <v>775</v>
      </c>
      <c r="W228" s="239">
        <v>235220000</v>
      </c>
      <c r="X228" s="235">
        <f>P228+R228+U228</f>
        <v>48</v>
      </c>
      <c r="Y228" s="231" t="s">
        <v>775</v>
      </c>
      <c r="Z228" s="390">
        <f t="shared" si="9"/>
        <v>535220000</v>
      </c>
      <c r="AA228" s="387" t="s">
        <v>490</v>
      </c>
      <c r="AB228" s="286"/>
      <c r="AC228" s="287"/>
    </row>
    <row r="229" spans="1:29" ht="66" customHeight="1">
      <c r="A229" s="280"/>
      <c r="B229" s="282"/>
      <c r="C229" s="160"/>
      <c r="D229" s="281"/>
      <c r="E229" s="282"/>
      <c r="F229" s="280"/>
      <c r="G229" s="282"/>
      <c r="H229" s="289"/>
      <c r="I229" s="289"/>
      <c r="J229" s="307"/>
      <c r="K229" s="512" t="s">
        <v>37</v>
      </c>
      <c r="L229" s="115" t="s">
        <v>948</v>
      </c>
      <c r="M229" s="309" t="s">
        <v>856</v>
      </c>
      <c r="N229" s="310"/>
      <c r="O229" s="381" t="s">
        <v>613</v>
      </c>
      <c r="P229" s="230">
        <v>400</v>
      </c>
      <c r="Q229" s="231" t="s">
        <v>776</v>
      </c>
      <c r="R229" s="230">
        <v>200</v>
      </c>
      <c r="S229" s="231" t="s">
        <v>857</v>
      </c>
      <c r="T229" s="239">
        <v>300000000</v>
      </c>
      <c r="U229" s="230">
        <v>200</v>
      </c>
      <c r="V229" s="231" t="s">
        <v>857</v>
      </c>
      <c r="W229" s="239">
        <v>216066000</v>
      </c>
      <c r="X229" s="235">
        <f>P229+R229+U229</f>
        <v>800</v>
      </c>
      <c r="Y229" s="231" t="s">
        <v>857</v>
      </c>
      <c r="Z229" s="390">
        <f t="shared" si="9"/>
        <v>516066000</v>
      </c>
      <c r="AA229" s="387" t="s">
        <v>490</v>
      </c>
      <c r="AB229" s="286"/>
      <c r="AC229" s="287"/>
    </row>
    <row r="230" spans="1:29" ht="66" customHeight="1">
      <c r="A230" s="280"/>
      <c r="B230" s="282"/>
      <c r="C230" s="160"/>
      <c r="D230" s="281"/>
      <c r="E230" s="282"/>
      <c r="F230" s="280"/>
      <c r="G230" s="282"/>
      <c r="H230" s="289"/>
      <c r="I230" s="289"/>
      <c r="J230" s="307"/>
      <c r="K230" s="512" t="s">
        <v>37</v>
      </c>
      <c r="L230" s="115" t="s">
        <v>949</v>
      </c>
      <c r="M230" s="309" t="s">
        <v>855</v>
      </c>
      <c r="N230" s="310"/>
      <c r="O230" s="381" t="s">
        <v>774</v>
      </c>
      <c r="P230" s="230">
        <v>24</v>
      </c>
      <c r="Q230" s="309" t="s">
        <v>775</v>
      </c>
      <c r="R230" s="230">
        <v>12</v>
      </c>
      <c r="S230" s="231" t="s">
        <v>775</v>
      </c>
      <c r="T230" s="239">
        <v>250000000</v>
      </c>
      <c r="U230" s="230">
        <v>12</v>
      </c>
      <c r="V230" s="231" t="s">
        <v>775</v>
      </c>
      <c r="W230" s="239">
        <v>189922000</v>
      </c>
      <c r="X230" s="235">
        <f>P230+R230+U230</f>
        <v>48</v>
      </c>
      <c r="Y230" s="231" t="s">
        <v>775</v>
      </c>
      <c r="Z230" s="390">
        <f t="shared" si="9"/>
        <v>439922000</v>
      </c>
      <c r="AA230" s="387" t="s">
        <v>491</v>
      </c>
      <c r="AB230" s="286"/>
      <c r="AC230" s="287"/>
    </row>
    <row r="231" spans="1:29" ht="66" customHeight="1">
      <c r="A231" s="280"/>
      <c r="B231" s="282"/>
      <c r="C231" s="160"/>
      <c r="D231" s="281"/>
      <c r="E231" s="282"/>
      <c r="F231" s="280"/>
      <c r="G231" s="282"/>
      <c r="H231" s="289"/>
      <c r="I231" s="289"/>
      <c r="J231" s="307"/>
      <c r="K231" s="512" t="s">
        <v>37</v>
      </c>
      <c r="L231" s="115" t="s">
        <v>950</v>
      </c>
      <c r="M231" s="309" t="s">
        <v>853</v>
      </c>
      <c r="N231" s="310"/>
      <c r="O231" s="381" t="s">
        <v>852</v>
      </c>
      <c r="P231" s="230">
        <v>146</v>
      </c>
      <c r="Q231" s="231" t="s">
        <v>776</v>
      </c>
      <c r="R231" s="230">
        <v>96</v>
      </c>
      <c r="S231" s="231" t="s">
        <v>776</v>
      </c>
      <c r="T231" s="239">
        <v>86320000</v>
      </c>
      <c r="U231" s="230">
        <v>96</v>
      </c>
      <c r="V231" s="231" t="s">
        <v>776</v>
      </c>
      <c r="W231" s="147">
        <v>65759000</v>
      </c>
      <c r="X231" s="235">
        <f aca="true" t="shared" si="10" ref="X231:X236">P231+R231+U231</f>
        <v>338</v>
      </c>
      <c r="Y231" s="231" t="s">
        <v>776</v>
      </c>
      <c r="Z231" s="390">
        <f t="shared" si="9"/>
        <v>152079000</v>
      </c>
      <c r="AA231" s="387" t="s">
        <v>491</v>
      </c>
      <c r="AB231" s="286"/>
      <c r="AC231" s="287"/>
    </row>
    <row r="232" spans="1:29" ht="66" customHeight="1">
      <c r="A232" s="280"/>
      <c r="B232" s="282"/>
      <c r="C232" s="160"/>
      <c r="D232" s="281"/>
      <c r="E232" s="282"/>
      <c r="F232" s="280"/>
      <c r="G232" s="282"/>
      <c r="H232" s="289"/>
      <c r="I232" s="289"/>
      <c r="J232" s="307"/>
      <c r="K232" s="512" t="s">
        <v>37</v>
      </c>
      <c r="L232" s="115" t="s">
        <v>951</v>
      </c>
      <c r="M232" s="309" t="s">
        <v>658</v>
      </c>
      <c r="N232" s="310"/>
      <c r="O232" s="381" t="s">
        <v>659</v>
      </c>
      <c r="P232" s="230"/>
      <c r="Q232" s="309"/>
      <c r="R232" s="230">
        <v>300</v>
      </c>
      <c r="S232" s="231" t="s">
        <v>521</v>
      </c>
      <c r="T232" s="239">
        <v>317210000</v>
      </c>
      <c r="U232" s="230">
        <v>300</v>
      </c>
      <c r="V232" s="231" t="s">
        <v>521</v>
      </c>
      <c r="W232" s="239">
        <v>550272000</v>
      </c>
      <c r="X232" s="235">
        <f t="shared" si="10"/>
        <v>600</v>
      </c>
      <c r="Y232" s="231" t="s">
        <v>521</v>
      </c>
      <c r="Z232" s="390">
        <f t="shared" si="9"/>
        <v>867482000</v>
      </c>
      <c r="AA232" s="387"/>
      <c r="AB232" s="286"/>
      <c r="AC232" s="287"/>
    </row>
    <row r="233" spans="1:29" ht="66" customHeight="1">
      <c r="A233" s="280"/>
      <c r="B233" s="282"/>
      <c r="C233" s="160"/>
      <c r="D233" s="281"/>
      <c r="E233" s="282"/>
      <c r="F233" s="280"/>
      <c r="G233" s="282"/>
      <c r="H233" s="289"/>
      <c r="I233" s="289"/>
      <c r="J233" s="307"/>
      <c r="K233" s="512" t="s">
        <v>37</v>
      </c>
      <c r="L233" s="115" t="s">
        <v>952</v>
      </c>
      <c r="M233" s="309" t="s">
        <v>661</v>
      </c>
      <c r="N233" s="310"/>
      <c r="O233" s="381" t="s">
        <v>662</v>
      </c>
      <c r="P233" s="230"/>
      <c r="Q233" s="309"/>
      <c r="R233" s="230">
        <v>5</v>
      </c>
      <c r="S233" s="231" t="s">
        <v>663</v>
      </c>
      <c r="T233" s="239">
        <v>450000000</v>
      </c>
      <c r="U233" s="230"/>
      <c r="V233" s="231" t="s">
        <v>663</v>
      </c>
      <c r="W233" s="239"/>
      <c r="X233" s="235">
        <f t="shared" si="10"/>
        <v>5</v>
      </c>
      <c r="Y233" s="231" t="s">
        <v>663</v>
      </c>
      <c r="Z233" s="390">
        <f t="shared" si="9"/>
        <v>450000000</v>
      </c>
      <c r="AA233" s="387"/>
      <c r="AB233" s="286"/>
      <c r="AC233" s="287"/>
    </row>
    <row r="234" spans="1:29" ht="66" customHeight="1">
      <c r="A234" s="280"/>
      <c r="B234" s="282"/>
      <c r="C234" s="160"/>
      <c r="D234" s="281"/>
      <c r="E234" s="282"/>
      <c r="F234" s="280"/>
      <c r="G234" s="282"/>
      <c r="H234" s="289"/>
      <c r="I234" s="289"/>
      <c r="J234" s="307"/>
      <c r="K234" s="512" t="s">
        <v>37</v>
      </c>
      <c r="L234" s="115" t="s">
        <v>953</v>
      </c>
      <c r="M234" s="309" t="s">
        <v>665</v>
      </c>
      <c r="N234" s="310"/>
      <c r="O234" s="381" t="s">
        <v>666</v>
      </c>
      <c r="P234" s="230"/>
      <c r="Q234" s="309"/>
      <c r="R234" s="230">
        <v>1</v>
      </c>
      <c r="S234" s="231" t="s">
        <v>4</v>
      </c>
      <c r="T234" s="239">
        <v>400000000</v>
      </c>
      <c r="U234" s="230"/>
      <c r="V234" s="231"/>
      <c r="W234" s="239"/>
      <c r="X234" s="235">
        <f t="shared" si="10"/>
        <v>1</v>
      </c>
      <c r="Y234" s="231" t="s">
        <v>4</v>
      </c>
      <c r="Z234" s="390">
        <f t="shared" si="9"/>
        <v>400000000</v>
      </c>
      <c r="AA234" s="387"/>
      <c r="AB234" s="286"/>
      <c r="AC234" s="287"/>
    </row>
    <row r="235" spans="1:29" ht="103.5">
      <c r="A235" s="280"/>
      <c r="B235" s="282"/>
      <c r="C235" s="160"/>
      <c r="D235" s="281"/>
      <c r="E235" s="282"/>
      <c r="F235" s="280"/>
      <c r="G235" s="282"/>
      <c r="H235" s="289"/>
      <c r="I235" s="289"/>
      <c r="J235" s="307"/>
      <c r="K235" s="512" t="s">
        <v>37</v>
      </c>
      <c r="L235" s="115" t="s">
        <v>954</v>
      </c>
      <c r="M235" s="309" t="s">
        <v>664</v>
      </c>
      <c r="N235" s="310"/>
      <c r="O235" s="381" t="s">
        <v>667</v>
      </c>
      <c r="P235" s="230"/>
      <c r="Q235" s="309"/>
      <c r="R235" s="230">
        <v>1</v>
      </c>
      <c r="S235" s="231" t="s">
        <v>861</v>
      </c>
      <c r="T235" s="239">
        <v>4298300000</v>
      </c>
      <c r="U235" s="230"/>
      <c r="V235" s="231" t="s">
        <v>861</v>
      </c>
      <c r="W235" s="239"/>
      <c r="X235" s="235">
        <f t="shared" si="10"/>
        <v>1</v>
      </c>
      <c r="Y235" s="231" t="s">
        <v>861</v>
      </c>
      <c r="Z235" s="390">
        <f>T235+W235</f>
        <v>4298300000</v>
      </c>
      <c r="AA235" s="387"/>
      <c r="AB235" s="286"/>
      <c r="AC235" s="287"/>
    </row>
    <row r="236" spans="1:29" ht="82.5" customHeight="1">
      <c r="A236" s="280"/>
      <c r="B236" s="282"/>
      <c r="C236" s="160"/>
      <c r="D236" s="281"/>
      <c r="E236" s="282"/>
      <c r="F236" s="280"/>
      <c r="G236" s="282"/>
      <c r="H236" s="289"/>
      <c r="I236" s="289"/>
      <c r="J236" s="307"/>
      <c r="K236" s="512" t="s">
        <v>37</v>
      </c>
      <c r="L236" s="115" t="s">
        <v>955</v>
      </c>
      <c r="M236" s="309" t="s">
        <v>668</v>
      </c>
      <c r="N236" s="310"/>
      <c r="O236" s="381" t="s">
        <v>670</v>
      </c>
      <c r="P236" s="230">
        <v>1</v>
      </c>
      <c r="Q236" s="309" t="s">
        <v>671</v>
      </c>
      <c r="R236" s="230">
        <v>1</v>
      </c>
      <c r="S236" s="231" t="s">
        <v>671</v>
      </c>
      <c r="T236" s="239">
        <v>24747000</v>
      </c>
      <c r="U236" s="230"/>
      <c r="V236" s="231"/>
      <c r="W236" s="239"/>
      <c r="X236" s="235">
        <f t="shared" si="10"/>
        <v>2</v>
      </c>
      <c r="Y236" s="231" t="s">
        <v>671</v>
      </c>
      <c r="Z236" s="390">
        <f>T236+W236</f>
        <v>24747000</v>
      </c>
      <c r="AA236" s="387"/>
      <c r="AB236" s="286"/>
      <c r="AC236" s="287"/>
    </row>
    <row r="237" spans="1:29" ht="78">
      <c r="A237" s="280"/>
      <c r="B237" s="282"/>
      <c r="C237" s="160"/>
      <c r="D237" s="281"/>
      <c r="E237" s="282"/>
      <c r="F237" s="280"/>
      <c r="G237" s="282"/>
      <c r="H237" s="289"/>
      <c r="I237" s="289"/>
      <c r="J237" s="307"/>
      <c r="K237" s="512" t="s">
        <v>37</v>
      </c>
      <c r="L237" s="115" t="s">
        <v>956</v>
      </c>
      <c r="M237" s="309" t="s">
        <v>669</v>
      </c>
      <c r="N237" s="310"/>
      <c r="O237" s="381" t="s">
        <v>670</v>
      </c>
      <c r="P237" s="230"/>
      <c r="Q237" s="309"/>
      <c r="R237" s="230">
        <v>1</v>
      </c>
      <c r="S237" s="231" t="s">
        <v>671</v>
      </c>
      <c r="T237" s="239">
        <v>22114000</v>
      </c>
      <c r="U237" s="230"/>
      <c r="V237" s="231"/>
      <c r="W237" s="239"/>
      <c r="X237" s="230">
        <v>1</v>
      </c>
      <c r="Y237" s="231" t="s">
        <v>671</v>
      </c>
      <c r="Z237" s="390">
        <f>T237+W237</f>
        <v>22114000</v>
      </c>
      <c r="AA237" s="387"/>
      <c r="AB237" s="286"/>
      <c r="AC237" s="287"/>
    </row>
    <row r="238" spans="1:29" ht="12.75">
      <c r="A238" s="280"/>
      <c r="B238" s="282"/>
      <c r="C238" s="160"/>
      <c r="D238" s="281"/>
      <c r="E238" s="282"/>
      <c r="F238" s="280"/>
      <c r="G238" s="282"/>
      <c r="H238" s="289"/>
      <c r="I238" s="289"/>
      <c r="J238" s="307"/>
      <c r="K238" s="513"/>
      <c r="L238" s="115"/>
      <c r="M238" s="309"/>
      <c r="N238" s="310"/>
      <c r="O238" s="381"/>
      <c r="P238" s="230"/>
      <c r="Q238" s="309"/>
      <c r="R238" s="230"/>
      <c r="S238" s="231"/>
      <c r="T238" s="239"/>
      <c r="U238" s="230"/>
      <c r="V238" s="231"/>
      <c r="W238" s="239"/>
      <c r="X238" s="235"/>
      <c r="Y238" s="231"/>
      <c r="Z238" s="390"/>
      <c r="AA238" s="387"/>
      <c r="AB238" s="286"/>
      <c r="AC238" s="287"/>
    </row>
    <row r="239" spans="1:29" ht="19.5" customHeight="1">
      <c r="A239" s="280"/>
      <c r="B239" s="282"/>
      <c r="C239" s="160"/>
      <c r="D239" s="281"/>
      <c r="E239" s="282"/>
      <c r="F239" s="280"/>
      <c r="G239" s="282"/>
      <c r="H239" s="746" t="s">
        <v>834</v>
      </c>
      <c r="I239" s="670" t="s">
        <v>46</v>
      </c>
      <c r="J239" s="670"/>
      <c r="K239" s="681" t="s">
        <v>43</v>
      </c>
      <c r="L239" s="681"/>
      <c r="M239" s="665" t="s">
        <v>908</v>
      </c>
      <c r="N239" s="97" t="s">
        <v>3</v>
      </c>
      <c r="O239" s="747" t="s">
        <v>44</v>
      </c>
      <c r="P239" s="139">
        <v>0.29451378495308284</v>
      </c>
      <c r="Q239" s="166" t="s">
        <v>384</v>
      </c>
      <c r="R239" s="748">
        <v>0.29116749370924017</v>
      </c>
      <c r="S239" s="747" t="s">
        <v>384</v>
      </c>
      <c r="T239" s="320">
        <f>SUM(T245:T252)</f>
        <v>1572757000</v>
      </c>
      <c r="U239" s="337">
        <v>0.2878212024653975</v>
      </c>
      <c r="V239" s="188" t="s">
        <v>384</v>
      </c>
      <c r="W239" s="320">
        <f>SUM(W245:W254)</f>
        <v>1719574000</v>
      </c>
      <c r="X239" s="140">
        <f>U239</f>
        <v>0.2878212024653975</v>
      </c>
      <c r="Y239" s="91" t="s">
        <v>384</v>
      </c>
      <c r="Z239" s="320">
        <f>SUM(Z245:Z254)</f>
        <v>3292331000</v>
      </c>
      <c r="AA239" s="138" t="s">
        <v>960</v>
      </c>
      <c r="AB239" s="286"/>
      <c r="AC239" s="287"/>
    </row>
    <row r="240" spans="1:29" ht="19.5" customHeight="1">
      <c r="A240" s="280"/>
      <c r="B240" s="282"/>
      <c r="C240" s="160"/>
      <c r="D240" s="281"/>
      <c r="E240" s="282"/>
      <c r="F240" s="280"/>
      <c r="G240" s="282"/>
      <c r="H240" s="746"/>
      <c r="I240" s="670"/>
      <c r="J240" s="670"/>
      <c r="K240" s="681"/>
      <c r="L240" s="681"/>
      <c r="M240" s="670" t="s">
        <v>912</v>
      </c>
      <c r="N240" s="98"/>
      <c r="O240" s="749" t="s">
        <v>419</v>
      </c>
      <c r="P240" s="92"/>
      <c r="Q240" s="500"/>
      <c r="R240" s="750"/>
      <c r="S240" s="751"/>
      <c r="T240" s="95"/>
      <c r="U240" s="93"/>
      <c r="V240" s="507"/>
      <c r="W240" s="94"/>
      <c r="X240" s="96"/>
      <c r="Y240" s="507"/>
      <c r="Z240" s="390"/>
      <c r="AA240" s="387"/>
      <c r="AB240" s="286"/>
      <c r="AC240" s="287"/>
    </row>
    <row r="241" spans="1:29" ht="18" customHeight="1">
      <c r="A241" s="280"/>
      <c r="B241" s="282"/>
      <c r="C241" s="160"/>
      <c r="D241" s="281"/>
      <c r="E241" s="282"/>
      <c r="F241" s="280"/>
      <c r="G241" s="282"/>
      <c r="H241" s="746"/>
      <c r="I241" s="670"/>
      <c r="J241" s="670"/>
      <c r="K241" s="681"/>
      <c r="L241" s="681"/>
      <c r="M241" s="52"/>
      <c r="N241" s="97"/>
      <c r="O241" s="747"/>
      <c r="P241" s="139"/>
      <c r="Q241" s="166"/>
      <c r="R241" s="748"/>
      <c r="S241" s="747"/>
      <c r="T241" s="88"/>
      <c r="U241" s="337"/>
      <c r="V241" s="188"/>
      <c r="W241" s="88"/>
      <c r="X241" s="141"/>
      <c r="Y241" s="188"/>
      <c r="Z241" s="390"/>
      <c r="AA241" s="387"/>
      <c r="AB241" s="286"/>
      <c r="AC241" s="287"/>
    </row>
    <row r="242" spans="1:29" ht="17.25" customHeight="1">
      <c r="A242" s="280"/>
      <c r="B242" s="282"/>
      <c r="C242" s="160"/>
      <c r="D242" s="281"/>
      <c r="E242" s="282"/>
      <c r="F242" s="280"/>
      <c r="G242" s="282"/>
      <c r="H242" s="746"/>
      <c r="I242" s="670"/>
      <c r="J242" s="670"/>
      <c r="K242" s="681"/>
      <c r="L242" s="681"/>
      <c r="M242" s="670"/>
      <c r="N242" s="98"/>
      <c r="O242" s="749"/>
      <c r="P242" s="92"/>
      <c r="Q242" s="500"/>
      <c r="R242" s="750"/>
      <c r="S242" s="751"/>
      <c r="T242" s="88"/>
      <c r="U242" s="86"/>
      <c r="V242" s="87"/>
      <c r="W242" s="89"/>
      <c r="X242" s="90"/>
      <c r="Y242" s="87"/>
      <c r="Z242" s="390"/>
      <c r="AA242" s="387"/>
      <c r="AB242" s="286"/>
      <c r="AC242" s="287"/>
    </row>
    <row r="243" spans="1:29" ht="12.75">
      <c r="A243" s="280"/>
      <c r="B243" s="282"/>
      <c r="C243" s="160"/>
      <c r="D243" s="281"/>
      <c r="E243" s="282"/>
      <c r="F243" s="280"/>
      <c r="G243" s="282"/>
      <c r="H243" s="746"/>
      <c r="I243" s="670"/>
      <c r="J243" s="670"/>
      <c r="K243" s="681"/>
      <c r="L243" s="681"/>
      <c r="M243" s="670"/>
      <c r="N243" s="97"/>
      <c r="O243" s="747"/>
      <c r="P243" s="139"/>
      <c r="Q243" s="166"/>
      <c r="R243" s="748"/>
      <c r="S243" s="747"/>
      <c r="T243" s="88"/>
      <c r="U243" s="337"/>
      <c r="V243" s="188"/>
      <c r="W243" s="88"/>
      <c r="X243" s="141"/>
      <c r="Y243" s="188"/>
      <c r="Z243" s="390"/>
      <c r="AA243" s="387"/>
      <c r="AB243" s="286"/>
      <c r="AC243" s="287"/>
    </row>
    <row r="244" spans="1:29" ht="12.75">
      <c r="A244" s="280"/>
      <c r="B244" s="282"/>
      <c r="C244" s="160"/>
      <c r="D244" s="281"/>
      <c r="E244" s="282"/>
      <c r="F244" s="280"/>
      <c r="G244" s="282"/>
      <c r="H244" s="289"/>
      <c r="I244" s="289"/>
      <c r="J244" s="307"/>
      <c r="K244" s="113"/>
      <c r="L244" s="115"/>
      <c r="M244" s="309"/>
      <c r="N244" s="98"/>
      <c r="O244" s="749"/>
      <c r="P244" s="92"/>
      <c r="Q244" s="500"/>
      <c r="R244" s="750"/>
      <c r="S244" s="751"/>
      <c r="T244" s="239"/>
      <c r="U244" s="230"/>
      <c r="V244" s="231"/>
      <c r="W244" s="239"/>
      <c r="X244" s="235"/>
      <c r="Y244" s="231"/>
      <c r="Z244" s="390"/>
      <c r="AA244" s="387"/>
      <c r="AB244" s="286"/>
      <c r="AC244" s="287"/>
    </row>
    <row r="245" spans="1:29" s="68" customFormat="1" ht="59.25" customHeight="1">
      <c r="A245" s="66"/>
      <c r="B245" s="67"/>
      <c r="C245" s="161"/>
      <c r="D245" s="158"/>
      <c r="E245" s="67"/>
      <c r="F245" s="66"/>
      <c r="G245" s="67"/>
      <c r="H245" s="1072" t="s">
        <v>834</v>
      </c>
      <c r="I245" s="1072" t="s">
        <v>46</v>
      </c>
      <c r="J245" s="1072"/>
      <c r="K245" s="1072" t="s">
        <v>43</v>
      </c>
      <c r="L245" s="1075" t="s">
        <v>13</v>
      </c>
      <c r="M245" s="1072" t="s">
        <v>1007</v>
      </c>
      <c r="N245" s="64" t="s">
        <v>3</v>
      </c>
      <c r="O245" s="752" t="s">
        <v>864</v>
      </c>
      <c r="P245" s="230">
        <v>8</v>
      </c>
      <c r="Q245" s="231" t="s">
        <v>871</v>
      </c>
      <c r="R245" s="230">
        <v>2</v>
      </c>
      <c r="S245" s="231" t="s">
        <v>871</v>
      </c>
      <c r="T245" s="895">
        <v>190000000</v>
      </c>
      <c r="U245" s="230">
        <v>2</v>
      </c>
      <c r="V245" s="231" t="s">
        <v>871</v>
      </c>
      <c r="W245" s="895">
        <v>192874000</v>
      </c>
      <c r="X245" s="235">
        <f>P245+R245+U245</f>
        <v>12</v>
      </c>
      <c r="Y245" s="231" t="s">
        <v>871</v>
      </c>
      <c r="Z245" s="895">
        <f>T245+W245</f>
        <v>382874000</v>
      </c>
      <c r="AA245" s="387"/>
      <c r="AB245" s="286"/>
      <c r="AC245" s="287"/>
    </row>
    <row r="246" spans="1:29" s="68" customFormat="1" ht="25.5">
      <c r="A246" s="66"/>
      <c r="B246" s="67"/>
      <c r="C246" s="161"/>
      <c r="D246" s="158"/>
      <c r="E246" s="67"/>
      <c r="F246" s="66"/>
      <c r="G246" s="67"/>
      <c r="H246" s="1065"/>
      <c r="I246" s="1065"/>
      <c r="J246" s="1065"/>
      <c r="K246" s="1065"/>
      <c r="L246" s="1065"/>
      <c r="M246" s="1065"/>
      <c r="N246" s="64" t="s">
        <v>3</v>
      </c>
      <c r="O246" s="753" t="s">
        <v>866</v>
      </c>
      <c r="P246" s="230">
        <v>2</v>
      </c>
      <c r="Q246" s="231" t="s">
        <v>5</v>
      </c>
      <c r="R246" s="230">
        <v>2</v>
      </c>
      <c r="S246" s="231" t="s">
        <v>5</v>
      </c>
      <c r="T246" s="920"/>
      <c r="U246" s="230">
        <v>2</v>
      </c>
      <c r="V246" s="231" t="s">
        <v>5</v>
      </c>
      <c r="W246" s="920"/>
      <c r="X246" s="235">
        <f>P246+R246+U246</f>
        <v>6</v>
      </c>
      <c r="Y246" s="231" t="s">
        <v>5</v>
      </c>
      <c r="Z246" s="920"/>
      <c r="AA246" s="387"/>
      <c r="AB246" s="286"/>
      <c r="AC246" s="287"/>
    </row>
    <row r="247" spans="1:29" s="68" customFormat="1" ht="25.5">
      <c r="A247" s="66"/>
      <c r="B247" s="67"/>
      <c r="C247" s="161"/>
      <c r="D247" s="158"/>
      <c r="E247" s="67"/>
      <c r="F247" s="66"/>
      <c r="G247" s="67"/>
      <c r="H247" s="1066"/>
      <c r="I247" s="1066"/>
      <c r="J247" s="1066"/>
      <c r="K247" s="1066"/>
      <c r="L247" s="1066"/>
      <c r="M247" s="1066"/>
      <c r="N247" s="64" t="s">
        <v>3</v>
      </c>
      <c r="O247" s="754" t="s">
        <v>865</v>
      </c>
      <c r="P247" s="230">
        <v>2</v>
      </c>
      <c r="Q247" s="231" t="s">
        <v>672</v>
      </c>
      <c r="R247" s="230">
        <v>2</v>
      </c>
      <c r="S247" s="231" t="s">
        <v>672</v>
      </c>
      <c r="T247" s="1073"/>
      <c r="U247" s="230">
        <v>2</v>
      </c>
      <c r="V247" s="231" t="s">
        <v>672</v>
      </c>
      <c r="W247" s="1073"/>
      <c r="X247" s="235">
        <f>P247+R247+U247</f>
        <v>6</v>
      </c>
      <c r="Y247" s="231" t="s">
        <v>672</v>
      </c>
      <c r="Z247" s="1073"/>
      <c r="AA247" s="387"/>
      <c r="AB247" s="286"/>
      <c r="AC247" s="287"/>
    </row>
    <row r="248" spans="1:29" s="68" customFormat="1" ht="45.75" customHeight="1">
      <c r="A248" s="66"/>
      <c r="B248" s="67"/>
      <c r="C248" s="161"/>
      <c r="D248" s="158"/>
      <c r="E248" s="67"/>
      <c r="F248" s="66"/>
      <c r="G248" s="67"/>
      <c r="H248" s="1064" t="s">
        <v>834</v>
      </c>
      <c r="I248" s="1064" t="s">
        <v>46</v>
      </c>
      <c r="J248" s="1064"/>
      <c r="K248" s="1064" t="s">
        <v>43</v>
      </c>
      <c r="L248" s="1074" t="s">
        <v>15</v>
      </c>
      <c r="M248" s="1064" t="s">
        <v>1008</v>
      </c>
      <c r="N248" s="64" t="s">
        <v>3</v>
      </c>
      <c r="O248" s="755" t="s">
        <v>868</v>
      </c>
      <c r="P248" s="230"/>
      <c r="Q248" s="309"/>
      <c r="R248" s="69">
        <v>1</v>
      </c>
      <c r="S248" s="930" t="s">
        <v>872</v>
      </c>
      <c r="T248" s="1070">
        <v>387569000</v>
      </c>
      <c r="U248" s="69"/>
      <c r="V248" s="506"/>
      <c r="W248" s="1070"/>
      <c r="X248" s="230">
        <f>P248+R248+U248</f>
        <v>1</v>
      </c>
      <c r="Y248" s="930" t="s">
        <v>313</v>
      </c>
      <c r="Z248" s="1070">
        <f aca="true" t="shared" si="11" ref="Z248:Z254">T248+W248</f>
        <v>387569000</v>
      </c>
      <c r="AA248" s="387"/>
      <c r="AB248" s="286"/>
      <c r="AC248" s="287"/>
    </row>
    <row r="249" spans="1:29" s="68" customFormat="1" ht="30.75" customHeight="1">
      <c r="A249" s="66"/>
      <c r="B249" s="67"/>
      <c r="C249" s="161"/>
      <c r="D249" s="158"/>
      <c r="E249" s="67"/>
      <c r="F249" s="66"/>
      <c r="G249" s="67"/>
      <c r="H249" s="1066"/>
      <c r="I249" s="1066"/>
      <c r="J249" s="1066"/>
      <c r="K249" s="1066"/>
      <c r="L249" s="1066"/>
      <c r="M249" s="1066"/>
      <c r="N249" s="64" t="s">
        <v>3</v>
      </c>
      <c r="O249" s="755" t="s">
        <v>867</v>
      </c>
      <c r="P249" s="230"/>
      <c r="Q249" s="309"/>
      <c r="R249" s="70"/>
      <c r="S249" s="931"/>
      <c r="T249" s="1071"/>
      <c r="U249" s="70"/>
      <c r="V249" s="507"/>
      <c r="W249" s="1071"/>
      <c r="X249" s="70"/>
      <c r="Y249" s="931"/>
      <c r="Z249" s="1071">
        <f t="shared" si="11"/>
        <v>0</v>
      </c>
      <c r="AA249" s="387"/>
      <c r="AB249" s="286"/>
      <c r="AC249" s="287"/>
    </row>
    <row r="250" spans="1:29" s="68" customFormat="1" ht="58.5" customHeight="1">
      <c r="A250" s="66"/>
      <c r="B250" s="67"/>
      <c r="C250" s="161"/>
      <c r="D250" s="158"/>
      <c r="E250" s="67"/>
      <c r="F250" s="66"/>
      <c r="G250" s="67"/>
      <c r="H250" s="677" t="s">
        <v>834</v>
      </c>
      <c r="I250" s="677" t="s">
        <v>46</v>
      </c>
      <c r="J250" s="677"/>
      <c r="K250" s="704" t="s">
        <v>43</v>
      </c>
      <c r="L250" s="676" t="s">
        <v>32</v>
      </c>
      <c r="M250" s="756" t="s">
        <v>1011</v>
      </c>
      <c r="N250" s="65"/>
      <c r="O250" s="755" t="s">
        <v>673</v>
      </c>
      <c r="P250" s="230"/>
      <c r="Q250" s="309"/>
      <c r="R250" s="230">
        <v>8</v>
      </c>
      <c r="S250" s="231" t="s">
        <v>5</v>
      </c>
      <c r="T250" s="147">
        <v>236610000</v>
      </c>
      <c r="U250" s="230"/>
      <c r="V250" s="231"/>
      <c r="W250" s="757"/>
      <c r="X250" s="230">
        <f>P250+R250+U250</f>
        <v>8</v>
      </c>
      <c r="Y250" s="231" t="s">
        <v>5</v>
      </c>
      <c r="Z250" s="757">
        <f t="shared" si="11"/>
        <v>236610000</v>
      </c>
      <c r="AA250" s="387"/>
      <c r="AB250" s="286"/>
      <c r="AC250" s="287"/>
    </row>
    <row r="251" spans="1:29" s="68" customFormat="1" ht="51.75">
      <c r="A251" s="66"/>
      <c r="B251" s="67"/>
      <c r="C251" s="161"/>
      <c r="D251" s="158"/>
      <c r="E251" s="67"/>
      <c r="F251" s="66"/>
      <c r="G251" s="67"/>
      <c r="H251" s="677" t="s">
        <v>834</v>
      </c>
      <c r="I251" s="677" t="s">
        <v>46</v>
      </c>
      <c r="J251" s="677"/>
      <c r="K251" s="704" t="s">
        <v>43</v>
      </c>
      <c r="L251" s="676" t="s">
        <v>34</v>
      </c>
      <c r="M251" s="309" t="s">
        <v>870</v>
      </c>
      <c r="N251" s="65"/>
      <c r="O251" s="755" t="s">
        <v>862</v>
      </c>
      <c r="P251" s="230"/>
      <c r="Q251" s="309"/>
      <c r="R251" s="230">
        <v>1</v>
      </c>
      <c r="S251" s="231" t="s">
        <v>4</v>
      </c>
      <c r="T251" s="147">
        <v>353065000</v>
      </c>
      <c r="U251" s="230"/>
      <c r="V251" s="231"/>
      <c r="W251" s="147"/>
      <c r="X251" s="230">
        <v>1</v>
      </c>
      <c r="Y251" s="231" t="s">
        <v>4</v>
      </c>
      <c r="Z251" s="757">
        <f t="shared" si="11"/>
        <v>353065000</v>
      </c>
      <c r="AA251" s="387"/>
      <c r="AB251" s="286"/>
      <c r="AC251" s="287"/>
    </row>
    <row r="252" spans="1:29" s="68" customFormat="1" ht="64.5">
      <c r="A252" s="66"/>
      <c r="B252" s="67"/>
      <c r="C252" s="161"/>
      <c r="D252" s="158"/>
      <c r="E252" s="67"/>
      <c r="F252" s="66"/>
      <c r="G252" s="67"/>
      <c r="H252" s="677" t="s">
        <v>834</v>
      </c>
      <c r="I252" s="677" t="s">
        <v>46</v>
      </c>
      <c r="J252" s="677"/>
      <c r="K252" s="704" t="s">
        <v>43</v>
      </c>
      <c r="L252" s="676" t="s">
        <v>26</v>
      </c>
      <c r="M252" s="309" t="s">
        <v>869</v>
      </c>
      <c r="N252" s="65"/>
      <c r="O252" s="755" t="s">
        <v>863</v>
      </c>
      <c r="P252" s="519">
        <v>1</v>
      </c>
      <c r="Q252" s="499" t="s">
        <v>792</v>
      </c>
      <c r="R252" s="230">
        <v>1</v>
      </c>
      <c r="S252" s="231" t="s">
        <v>140</v>
      </c>
      <c r="T252" s="147">
        <v>405513000</v>
      </c>
      <c r="U252" s="230">
        <v>1</v>
      </c>
      <c r="V252" s="231" t="s">
        <v>140</v>
      </c>
      <c r="W252" s="147">
        <v>433821000</v>
      </c>
      <c r="X252" s="235">
        <f>P252+R252+U252</f>
        <v>3</v>
      </c>
      <c r="Y252" s="231" t="s">
        <v>140</v>
      </c>
      <c r="Z252" s="757">
        <f t="shared" si="11"/>
        <v>839334000</v>
      </c>
      <c r="AA252" s="387"/>
      <c r="AB252" s="286"/>
      <c r="AC252" s="287"/>
    </row>
    <row r="253" spans="1:29" s="68" customFormat="1" ht="51.75">
      <c r="A253" s="66"/>
      <c r="B253" s="67"/>
      <c r="C253" s="161"/>
      <c r="D253" s="158"/>
      <c r="E253" s="67"/>
      <c r="F253" s="66"/>
      <c r="G253" s="67"/>
      <c r="H253" s="758" t="s">
        <v>834</v>
      </c>
      <c r="I253" s="759" t="s">
        <v>46</v>
      </c>
      <c r="J253" s="759"/>
      <c r="K253" s="760" t="s">
        <v>43</v>
      </c>
      <c r="L253" s="691" t="s">
        <v>16</v>
      </c>
      <c r="M253" s="309" t="s">
        <v>1079</v>
      </c>
      <c r="N253" s="284"/>
      <c r="O253" s="761" t="s">
        <v>1080</v>
      </c>
      <c r="P253" s="519"/>
      <c r="Q253" s="499" t="s">
        <v>5</v>
      </c>
      <c r="R253" s="230"/>
      <c r="S253" s="231"/>
      <c r="T253" s="762"/>
      <c r="U253" s="230">
        <v>27</v>
      </c>
      <c r="V253" s="231" t="s">
        <v>5</v>
      </c>
      <c r="W253" s="762">
        <v>323420000</v>
      </c>
      <c r="X253" s="235">
        <f>P253+R253+U253</f>
        <v>27</v>
      </c>
      <c r="Y253" s="231" t="s">
        <v>5</v>
      </c>
      <c r="Z253" s="757">
        <f t="shared" si="11"/>
        <v>323420000</v>
      </c>
      <c r="AA253" s="387"/>
      <c r="AB253" s="286"/>
      <c r="AC253" s="287"/>
    </row>
    <row r="254" spans="1:29" s="68" customFormat="1" ht="64.5">
      <c r="A254" s="66"/>
      <c r="B254" s="67"/>
      <c r="C254" s="161"/>
      <c r="D254" s="158"/>
      <c r="E254" s="67"/>
      <c r="F254" s="66"/>
      <c r="G254" s="67"/>
      <c r="H254" s="763"/>
      <c r="I254" s="764"/>
      <c r="J254" s="764"/>
      <c r="K254" s="765"/>
      <c r="L254" s="691" t="s">
        <v>35</v>
      </c>
      <c r="M254" s="309" t="s">
        <v>1081</v>
      </c>
      <c r="N254" s="284"/>
      <c r="O254" s="761" t="s">
        <v>1082</v>
      </c>
      <c r="P254" s="519"/>
      <c r="Q254" s="499" t="s">
        <v>4</v>
      </c>
      <c r="R254" s="230"/>
      <c r="S254" s="231"/>
      <c r="T254" s="762"/>
      <c r="U254" s="230">
        <v>1</v>
      </c>
      <c r="V254" s="231" t="s">
        <v>4</v>
      </c>
      <c r="W254" s="762">
        <v>769459000</v>
      </c>
      <c r="X254" s="235">
        <f>P254+R254+U254</f>
        <v>1</v>
      </c>
      <c r="Y254" s="231" t="s">
        <v>4</v>
      </c>
      <c r="Z254" s="757">
        <f t="shared" si="11"/>
        <v>769459000</v>
      </c>
      <c r="AA254" s="387"/>
      <c r="AB254" s="286"/>
      <c r="AC254" s="287"/>
    </row>
    <row r="255" spans="1:29" ht="12.75">
      <c r="A255" s="280"/>
      <c r="B255" s="282"/>
      <c r="C255" s="160"/>
      <c r="D255" s="281"/>
      <c r="E255" s="282"/>
      <c r="F255" s="280"/>
      <c r="G255" s="282"/>
      <c r="H255" s="513"/>
      <c r="I255" s="513"/>
      <c r="J255" s="169"/>
      <c r="K255" s="170"/>
      <c r="L255" s="171"/>
      <c r="M255" s="309"/>
      <c r="N255" s="310"/>
      <c r="O255" s="381"/>
      <c r="P255" s="230"/>
      <c r="Q255" s="309"/>
      <c r="R255" s="230"/>
      <c r="S255" s="231"/>
      <c r="T255" s="52"/>
      <c r="U255" s="230"/>
      <c r="V255" s="231"/>
      <c r="W255" s="239"/>
      <c r="X255" s="235"/>
      <c r="Y255" s="231"/>
      <c r="Z255" s="390"/>
      <c r="AA255" s="387"/>
      <c r="AB255" s="286"/>
      <c r="AC255" s="287"/>
    </row>
    <row r="256" spans="1:29" ht="21" customHeight="1">
      <c r="A256" s="280"/>
      <c r="B256" s="282"/>
      <c r="C256" s="160"/>
      <c r="D256" s="281"/>
      <c r="E256" s="282"/>
      <c r="F256" s="280"/>
      <c r="G256" s="282"/>
      <c r="H256" s="746" t="s">
        <v>834</v>
      </c>
      <c r="I256" s="670" t="s">
        <v>46</v>
      </c>
      <c r="J256" s="670"/>
      <c r="K256" s="681">
        <v>31</v>
      </c>
      <c r="L256" s="681"/>
      <c r="M256" s="665" t="s">
        <v>931</v>
      </c>
      <c r="N256" s="120" t="s">
        <v>3</v>
      </c>
      <c r="O256" s="766" t="s">
        <v>933</v>
      </c>
      <c r="P256" s="254"/>
      <c r="Q256" s="113"/>
      <c r="R256" s="254">
        <v>40</v>
      </c>
      <c r="S256" s="188" t="s">
        <v>130</v>
      </c>
      <c r="T256" s="232">
        <f>SUM(T261:T263)</f>
        <v>4204058000</v>
      </c>
      <c r="U256" s="254">
        <v>42</v>
      </c>
      <c r="V256" s="188" t="s">
        <v>130</v>
      </c>
      <c r="W256" s="232">
        <f>SUM(W261:W264)</f>
        <v>4136372000</v>
      </c>
      <c r="X256" s="254">
        <v>42</v>
      </c>
      <c r="Y256" s="188" t="s">
        <v>130</v>
      </c>
      <c r="Z256" s="232">
        <f>SUM(Z261:Z264)</f>
        <v>8340430000</v>
      </c>
      <c r="AA256" s="138" t="s">
        <v>958</v>
      </c>
      <c r="AB256" s="286"/>
      <c r="AC256" s="287"/>
    </row>
    <row r="257" spans="1:29" ht="22.5" customHeight="1">
      <c r="A257" s="280"/>
      <c r="B257" s="282"/>
      <c r="C257" s="160"/>
      <c r="D257" s="281"/>
      <c r="E257" s="282"/>
      <c r="F257" s="280"/>
      <c r="G257" s="282"/>
      <c r="H257" s="746"/>
      <c r="I257" s="670"/>
      <c r="J257" s="670"/>
      <c r="K257" s="681"/>
      <c r="L257" s="681"/>
      <c r="M257" s="665" t="s">
        <v>932</v>
      </c>
      <c r="N257" s="120"/>
      <c r="O257" s="767" t="s">
        <v>934</v>
      </c>
      <c r="P257" s="230"/>
      <c r="Q257" s="309"/>
      <c r="R257" s="254"/>
      <c r="S257" s="188"/>
      <c r="T257" s="232"/>
      <c r="U257" s="254"/>
      <c r="V257" s="188"/>
      <c r="W257" s="232"/>
      <c r="X257" s="254"/>
      <c r="Y257" s="188"/>
      <c r="Z257" s="232"/>
      <c r="AA257" s="387"/>
      <c r="AB257" s="286"/>
      <c r="AC257" s="287"/>
    </row>
    <row r="258" spans="1:29" ht="20.25" customHeight="1">
      <c r="A258" s="280"/>
      <c r="B258" s="282"/>
      <c r="C258" s="160"/>
      <c r="D258" s="281"/>
      <c r="E258" s="282"/>
      <c r="F258" s="280"/>
      <c r="G258" s="282"/>
      <c r="H258" s="746"/>
      <c r="I258" s="670"/>
      <c r="J258" s="670"/>
      <c r="K258" s="681"/>
      <c r="L258" s="681"/>
      <c r="M258" s="665"/>
      <c r="N258" s="120"/>
      <c r="O258" s="768" t="s">
        <v>935</v>
      </c>
      <c r="P258" s="230"/>
      <c r="Q258" s="309"/>
      <c r="R258" s="254"/>
      <c r="S258" s="188"/>
      <c r="T258" s="232"/>
      <c r="U258" s="254"/>
      <c r="V258" s="188"/>
      <c r="W258" s="232"/>
      <c r="X258" s="254"/>
      <c r="Y258" s="188"/>
      <c r="Z258" s="232"/>
      <c r="AA258" s="387"/>
      <c r="AB258" s="286"/>
      <c r="AC258" s="287"/>
    </row>
    <row r="259" spans="1:29" ht="12.75">
      <c r="A259" s="280"/>
      <c r="B259" s="282"/>
      <c r="C259" s="160"/>
      <c r="D259" s="281"/>
      <c r="E259" s="282"/>
      <c r="F259" s="280"/>
      <c r="G259" s="282"/>
      <c r="H259" s="746"/>
      <c r="I259" s="670"/>
      <c r="J259" s="670"/>
      <c r="K259" s="681"/>
      <c r="L259" s="681"/>
      <c r="M259" s="665"/>
      <c r="N259" s="119"/>
      <c r="O259" s="769" t="s">
        <v>936</v>
      </c>
      <c r="P259" s="230"/>
      <c r="Q259" s="309"/>
      <c r="R259" s="254"/>
      <c r="S259" s="188"/>
      <c r="T259" s="232"/>
      <c r="U259" s="254"/>
      <c r="V259" s="188"/>
      <c r="W259" s="232"/>
      <c r="X259" s="254"/>
      <c r="Y259" s="188"/>
      <c r="Z259" s="232"/>
      <c r="AA259" s="387"/>
      <c r="AB259" s="286"/>
      <c r="AC259" s="287"/>
    </row>
    <row r="260" spans="1:29" ht="12.75">
      <c r="A260" s="280"/>
      <c r="B260" s="282"/>
      <c r="C260" s="160"/>
      <c r="D260" s="281"/>
      <c r="E260" s="282"/>
      <c r="F260" s="280"/>
      <c r="G260" s="282"/>
      <c r="H260" s="289"/>
      <c r="I260" s="289"/>
      <c r="J260" s="307"/>
      <c r="K260" s="113"/>
      <c r="L260" s="115"/>
      <c r="M260" s="309"/>
      <c r="N260" s="310"/>
      <c r="O260" s="381"/>
      <c r="P260" s="230"/>
      <c r="Q260" s="309"/>
      <c r="R260" s="230"/>
      <c r="S260" s="231"/>
      <c r="T260" s="239"/>
      <c r="U260" s="230"/>
      <c r="V260" s="231"/>
      <c r="W260" s="239"/>
      <c r="X260" s="235"/>
      <c r="Y260" s="231"/>
      <c r="Z260" s="390"/>
      <c r="AA260" s="387"/>
      <c r="AB260" s="286"/>
      <c r="AC260" s="287"/>
    </row>
    <row r="261" spans="1:29" ht="64.5">
      <c r="A261" s="280"/>
      <c r="B261" s="282"/>
      <c r="C261" s="160"/>
      <c r="D261" s="281"/>
      <c r="E261" s="282"/>
      <c r="F261" s="280"/>
      <c r="G261" s="282"/>
      <c r="H261" s="289"/>
      <c r="I261" s="289"/>
      <c r="J261" s="307"/>
      <c r="K261" s="704">
        <v>31</v>
      </c>
      <c r="L261" s="676" t="s">
        <v>13</v>
      </c>
      <c r="M261" s="677" t="s">
        <v>874</v>
      </c>
      <c r="N261" s="65"/>
      <c r="O261" s="755" t="s">
        <v>877</v>
      </c>
      <c r="P261" s="230"/>
      <c r="Q261" s="309" t="s">
        <v>130</v>
      </c>
      <c r="R261" s="770">
        <v>24</v>
      </c>
      <c r="S261" s="771" t="s">
        <v>130</v>
      </c>
      <c r="T261" s="713">
        <v>1793413000</v>
      </c>
      <c r="U261" s="770">
        <v>24</v>
      </c>
      <c r="V261" s="771" t="s">
        <v>130</v>
      </c>
      <c r="W261" s="239">
        <v>2003835000</v>
      </c>
      <c r="X261" s="235">
        <f>P261+R261+U261</f>
        <v>48</v>
      </c>
      <c r="Y261" s="771" t="s">
        <v>130</v>
      </c>
      <c r="Z261" s="757">
        <f>T261+W261</f>
        <v>3797248000</v>
      </c>
      <c r="AA261" s="387"/>
      <c r="AB261" s="286"/>
      <c r="AC261" s="287"/>
    </row>
    <row r="262" spans="1:29" ht="51.75">
      <c r="A262" s="280"/>
      <c r="B262" s="282"/>
      <c r="C262" s="160"/>
      <c r="D262" s="281"/>
      <c r="E262" s="282"/>
      <c r="F262" s="280"/>
      <c r="G262" s="282"/>
      <c r="H262" s="289"/>
      <c r="I262" s="289"/>
      <c r="J262" s="307"/>
      <c r="K262" s="704">
        <v>31</v>
      </c>
      <c r="L262" s="676" t="s">
        <v>15</v>
      </c>
      <c r="M262" s="677" t="s">
        <v>875</v>
      </c>
      <c r="N262" s="65"/>
      <c r="O262" s="755" t="s">
        <v>878</v>
      </c>
      <c r="P262" s="230"/>
      <c r="Q262" s="309" t="s">
        <v>130</v>
      </c>
      <c r="R262" s="772">
        <v>13</v>
      </c>
      <c r="S262" s="755" t="s">
        <v>130</v>
      </c>
      <c r="T262" s="713">
        <v>1995417000</v>
      </c>
      <c r="U262" s="772">
        <v>9</v>
      </c>
      <c r="V262" s="755" t="s">
        <v>130</v>
      </c>
      <c r="W262" s="239">
        <v>1682537000</v>
      </c>
      <c r="X262" s="235">
        <f>P262+R262+U262</f>
        <v>22</v>
      </c>
      <c r="Y262" s="755" t="s">
        <v>130</v>
      </c>
      <c r="Z262" s="757">
        <f>T262+W262</f>
        <v>3677954000</v>
      </c>
      <c r="AA262" s="387"/>
      <c r="AB262" s="286"/>
      <c r="AC262" s="287"/>
    </row>
    <row r="263" spans="1:29" ht="39">
      <c r="A263" s="280"/>
      <c r="B263" s="282"/>
      <c r="C263" s="160"/>
      <c r="D263" s="281"/>
      <c r="E263" s="282"/>
      <c r="F263" s="280"/>
      <c r="G263" s="282"/>
      <c r="H263" s="289"/>
      <c r="I263" s="289"/>
      <c r="J263" s="307"/>
      <c r="K263" s="704">
        <v>31</v>
      </c>
      <c r="L263" s="676" t="s">
        <v>18</v>
      </c>
      <c r="M263" s="677" t="s">
        <v>876</v>
      </c>
      <c r="N263" s="65"/>
      <c r="O263" s="755" t="s">
        <v>581</v>
      </c>
      <c r="P263" s="230"/>
      <c r="Q263" s="309" t="s">
        <v>33</v>
      </c>
      <c r="R263" s="773">
        <v>2</v>
      </c>
      <c r="S263" s="774" t="s">
        <v>33</v>
      </c>
      <c r="T263" s="713">
        <v>415228000</v>
      </c>
      <c r="U263" s="773"/>
      <c r="V263" s="774" t="s">
        <v>33</v>
      </c>
      <c r="W263" s="239"/>
      <c r="X263" s="235">
        <f>P263+R263+U263</f>
        <v>2</v>
      </c>
      <c r="Y263" s="774" t="s">
        <v>33</v>
      </c>
      <c r="Z263" s="757">
        <f>T263+W263</f>
        <v>415228000</v>
      </c>
      <c r="AA263" s="387"/>
      <c r="AB263" s="286"/>
      <c r="AC263" s="287"/>
    </row>
    <row r="264" spans="1:29" ht="51.75">
      <c r="A264" s="280"/>
      <c r="B264" s="282"/>
      <c r="C264" s="160"/>
      <c r="D264" s="281"/>
      <c r="E264" s="282"/>
      <c r="F264" s="280"/>
      <c r="G264" s="282"/>
      <c r="H264" s="289"/>
      <c r="I264" s="289"/>
      <c r="J264" s="307"/>
      <c r="K264" s="775"/>
      <c r="L264" s="691" t="s">
        <v>19</v>
      </c>
      <c r="M264" s="776" t="s">
        <v>1083</v>
      </c>
      <c r="N264" s="284"/>
      <c r="O264" s="761" t="s">
        <v>1084</v>
      </c>
      <c r="P264" s="230"/>
      <c r="Q264" s="309"/>
      <c r="R264" s="777"/>
      <c r="S264" s="777"/>
      <c r="T264" s="778"/>
      <c r="U264" s="777">
        <v>3</v>
      </c>
      <c r="V264" s="777" t="s">
        <v>140</v>
      </c>
      <c r="W264" s="518">
        <v>450000000</v>
      </c>
      <c r="X264" s="235">
        <f>P264+R264+U264</f>
        <v>3</v>
      </c>
      <c r="Y264" s="774" t="s">
        <v>130</v>
      </c>
      <c r="Z264" s="757">
        <f>T264+W264</f>
        <v>450000000</v>
      </c>
      <c r="AA264" s="387"/>
      <c r="AB264" s="286"/>
      <c r="AC264" s="287"/>
    </row>
    <row r="265" spans="1:29" ht="12.75">
      <c r="A265" s="280"/>
      <c r="B265" s="282"/>
      <c r="C265" s="160"/>
      <c r="D265" s="281"/>
      <c r="E265" s="282"/>
      <c r="F265" s="280"/>
      <c r="G265" s="282"/>
      <c r="H265" s="289"/>
      <c r="I265" s="289"/>
      <c r="J265" s="307"/>
      <c r="K265" s="113"/>
      <c r="L265" s="115"/>
      <c r="M265" s="309"/>
      <c r="N265" s="310"/>
      <c r="O265" s="381"/>
      <c r="P265" s="230"/>
      <c r="Q265" s="309"/>
      <c r="R265" s="230"/>
      <c r="S265" s="231"/>
      <c r="T265" s="239"/>
      <c r="U265" s="230"/>
      <c r="V265" s="231"/>
      <c r="W265" s="239"/>
      <c r="X265" s="235"/>
      <c r="Y265" s="231"/>
      <c r="Z265" s="390"/>
      <c r="AA265" s="387"/>
      <c r="AB265" s="286"/>
      <c r="AC265" s="287"/>
    </row>
    <row r="266" spans="1:29" s="68" customFormat="1" ht="23.25" customHeight="1">
      <c r="A266" s="66"/>
      <c r="B266" s="67"/>
      <c r="C266" s="161"/>
      <c r="D266" s="158"/>
      <c r="E266" s="67"/>
      <c r="F266" s="66"/>
      <c r="G266" s="67"/>
      <c r="H266" s="746" t="s">
        <v>834</v>
      </c>
      <c r="I266" s="670" t="s">
        <v>46</v>
      </c>
      <c r="J266" s="670"/>
      <c r="K266" s="681">
        <v>33</v>
      </c>
      <c r="L266" s="704"/>
      <c r="M266" s="665" t="s">
        <v>937</v>
      </c>
      <c r="N266" s="120" t="s">
        <v>3</v>
      </c>
      <c r="O266" s="766" t="s">
        <v>939</v>
      </c>
      <c r="P266" s="254"/>
      <c r="Q266" s="113"/>
      <c r="R266" s="340">
        <f>((13*12000)/5715000)*1000</f>
        <v>27.296587926509186</v>
      </c>
      <c r="S266" s="188" t="s">
        <v>964</v>
      </c>
      <c r="T266" s="232">
        <f>SUM(T270:T274)</f>
        <v>3455409000</v>
      </c>
      <c r="U266" s="340">
        <f>((19*12000)/5715000)*1000</f>
        <v>39.89501312335958</v>
      </c>
      <c r="V266" s="188" t="s">
        <v>964</v>
      </c>
      <c r="W266" s="232">
        <f>SUM(W270:W275)</f>
        <v>5019387000</v>
      </c>
      <c r="X266" s="340">
        <f>U266</f>
        <v>39.89501312335958</v>
      </c>
      <c r="Y266" s="188" t="s">
        <v>964</v>
      </c>
      <c r="Z266" s="232">
        <f>SUM(Z270:Z275)</f>
        <v>8474796000</v>
      </c>
      <c r="AA266" s="138" t="s">
        <v>958</v>
      </c>
      <c r="AB266" s="286"/>
      <c r="AC266" s="287"/>
    </row>
    <row r="267" spans="1:29" ht="21" customHeight="1">
      <c r="A267" s="280"/>
      <c r="B267" s="282"/>
      <c r="C267" s="160"/>
      <c r="D267" s="281"/>
      <c r="E267" s="282"/>
      <c r="F267" s="280"/>
      <c r="G267" s="282"/>
      <c r="H267" s="289"/>
      <c r="I267" s="289"/>
      <c r="J267" s="307"/>
      <c r="K267" s="113"/>
      <c r="L267" s="115"/>
      <c r="M267" s="113" t="s">
        <v>938</v>
      </c>
      <c r="N267" s="120"/>
      <c r="O267" s="767" t="s">
        <v>940</v>
      </c>
      <c r="P267" s="230"/>
      <c r="Q267" s="309"/>
      <c r="R267" s="230"/>
      <c r="S267" s="231"/>
      <c r="T267" s="239"/>
      <c r="U267" s="230"/>
      <c r="V267" s="231"/>
      <c r="W267" s="239"/>
      <c r="X267" s="235"/>
      <c r="Y267" s="231"/>
      <c r="Z267" s="390"/>
      <c r="AA267" s="387"/>
      <c r="AB267" s="286"/>
      <c r="AC267" s="287"/>
    </row>
    <row r="268" spans="1:29" ht="22.5" customHeight="1">
      <c r="A268" s="280"/>
      <c r="B268" s="282"/>
      <c r="C268" s="160"/>
      <c r="D268" s="281"/>
      <c r="E268" s="282"/>
      <c r="F268" s="280"/>
      <c r="G268" s="282"/>
      <c r="H268" s="289"/>
      <c r="I268" s="289"/>
      <c r="J268" s="307"/>
      <c r="K268" s="113"/>
      <c r="L268" s="115"/>
      <c r="M268" s="113"/>
      <c r="N268" s="120"/>
      <c r="O268" s="768" t="s">
        <v>941</v>
      </c>
      <c r="P268" s="230"/>
      <c r="Q268" s="309"/>
      <c r="R268" s="230"/>
      <c r="S268" s="231"/>
      <c r="T268" s="314"/>
      <c r="U268" s="230"/>
      <c r="V268" s="231"/>
      <c r="W268" s="314"/>
      <c r="X268" s="235"/>
      <c r="Y268" s="231"/>
      <c r="Z268" s="121"/>
      <c r="AA268" s="387"/>
      <c r="AB268" s="286"/>
      <c r="AC268" s="287"/>
    </row>
    <row r="269" spans="1:29" ht="22.5" customHeight="1">
      <c r="A269" s="280"/>
      <c r="B269" s="282"/>
      <c r="C269" s="160"/>
      <c r="D269" s="281"/>
      <c r="E269" s="282"/>
      <c r="F269" s="280"/>
      <c r="G269" s="282"/>
      <c r="H269" s="289"/>
      <c r="I269" s="289"/>
      <c r="J269" s="307"/>
      <c r="K269" s="113"/>
      <c r="L269" s="115"/>
      <c r="M269" s="113"/>
      <c r="N269" s="120"/>
      <c r="O269" s="768"/>
      <c r="P269" s="230"/>
      <c r="Q269" s="309"/>
      <c r="R269" s="230"/>
      <c r="S269" s="231"/>
      <c r="T269" s="314"/>
      <c r="U269" s="230"/>
      <c r="V269" s="231"/>
      <c r="W269" s="314"/>
      <c r="X269" s="235"/>
      <c r="Y269" s="231"/>
      <c r="Z269" s="121"/>
      <c r="AA269" s="387"/>
      <c r="AB269" s="286"/>
      <c r="AC269" s="287"/>
    </row>
    <row r="270" spans="1:29" ht="51.75">
      <c r="A270" s="280"/>
      <c r="B270" s="282"/>
      <c r="C270" s="160"/>
      <c r="D270" s="281"/>
      <c r="E270" s="282"/>
      <c r="F270" s="280"/>
      <c r="G270" s="282"/>
      <c r="H270" s="1072"/>
      <c r="I270" s="1072"/>
      <c r="J270" s="1072"/>
      <c r="K270" s="1072">
        <v>33</v>
      </c>
      <c r="L270" s="1072" t="s">
        <v>13</v>
      </c>
      <c r="M270" s="1072" t="s">
        <v>879</v>
      </c>
      <c r="N270" s="1055"/>
      <c r="O270" s="1058" t="s">
        <v>1064</v>
      </c>
      <c r="P270" s="230"/>
      <c r="Q270" s="309"/>
      <c r="R270" s="230">
        <v>2</v>
      </c>
      <c r="S270" s="231" t="s">
        <v>882</v>
      </c>
      <c r="T270" s="1061">
        <v>1456063000</v>
      </c>
      <c r="U270" s="230">
        <v>2</v>
      </c>
      <c r="V270" s="231" t="s">
        <v>882</v>
      </c>
      <c r="W270" s="1061">
        <v>1541937000</v>
      </c>
      <c r="X270" s="230">
        <v>2</v>
      </c>
      <c r="Y270" s="231" t="s">
        <v>882</v>
      </c>
      <c r="Z270" s="1061">
        <f>T270+W270</f>
        <v>2998000000</v>
      </c>
      <c r="AA270" s="387"/>
      <c r="AB270" s="286"/>
      <c r="AC270" s="287"/>
    </row>
    <row r="271" spans="1:29" ht="51.75">
      <c r="A271" s="280"/>
      <c r="B271" s="282"/>
      <c r="C271" s="160"/>
      <c r="D271" s="281"/>
      <c r="E271" s="282"/>
      <c r="F271" s="280"/>
      <c r="G271" s="282"/>
      <c r="H271" s="1065"/>
      <c r="I271" s="1065"/>
      <c r="J271" s="1065"/>
      <c r="K271" s="1065"/>
      <c r="L271" s="1065"/>
      <c r="M271" s="1065"/>
      <c r="N271" s="1056"/>
      <c r="O271" s="1059"/>
      <c r="P271" s="230"/>
      <c r="Q271" s="309"/>
      <c r="R271" s="230">
        <v>14</v>
      </c>
      <c r="S271" s="231" t="s">
        <v>883</v>
      </c>
      <c r="T271" s="1062"/>
      <c r="U271" s="230">
        <v>14</v>
      </c>
      <c r="V271" s="231" t="s">
        <v>883</v>
      </c>
      <c r="W271" s="1062"/>
      <c r="X271" s="230">
        <v>14</v>
      </c>
      <c r="Y271" s="231" t="s">
        <v>883</v>
      </c>
      <c r="Z271" s="1062"/>
      <c r="AA271" s="387"/>
      <c r="AB271" s="286"/>
      <c r="AC271" s="287"/>
    </row>
    <row r="272" spans="1:29" ht="64.5">
      <c r="A272" s="280"/>
      <c r="B272" s="282"/>
      <c r="C272" s="160"/>
      <c r="D272" s="281"/>
      <c r="E272" s="282"/>
      <c r="F272" s="280"/>
      <c r="G272" s="282"/>
      <c r="H272" s="1066"/>
      <c r="I272" s="1066"/>
      <c r="J272" s="1066"/>
      <c r="K272" s="1066"/>
      <c r="L272" s="1066"/>
      <c r="M272" s="1066"/>
      <c r="N272" s="1057"/>
      <c r="O272" s="1060"/>
      <c r="P272" s="230"/>
      <c r="Q272" s="309"/>
      <c r="R272" s="230">
        <v>1</v>
      </c>
      <c r="S272" s="231" t="s">
        <v>884</v>
      </c>
      <c r="T272" s="1063"/>
      <c r="U272" s="230">
        <v>3</v>
      </c>
      <c r="V272" s="231" t="s">
        <v>884</v>
      </c>
      <c r="W272" s="1063"/>
      <c r="X272" s="230">
        <v>1</v>
      </c>
      <c r="Y272" s="231" t="s">
        <v>884</v>
      </c>
      <c r="Z272" s="1063"/>
      <c r="AA272" s="387"/>
      <c r="AB272" s="286"/>
      <c r="AC272" s="287"/>
    </row>
    <row r="273" spans="1:29" s="68" customFormat="1" ht="39">
      <c r="A273" s="66"/>
      <c r="B273" s="67"/>
      <c r="C273" s="161"/>
      <c r="D273" s="158"/>
      <c r="E273" s="67"/>
      <c r="F273" s="66"/>
      <c r="G273" s="67"/>
      <c r="H273" s="289"/>
      <c r="I273" s="289"/>
      <c r="J273" s="307"/>
      <c r="K273" s="704">
        <v>33</v>
      </c>
      <c r="L273" s="676" t="s">
        <v>15</v>
      </c>
      <c r="M273" s="677" t="s">
        <v>880</v>
      </c>
      <c r="N273" s="65"/>
      <c r="O273" s="755" t="s">
        <v>1065</v>
      </c>
      <c r="P273" s="230"/>
      <c r="Q273" s="309"/>
      <c r="R273" s="230">
        <v>9</v>
      </c>
      <c r="S273" s="231" t="s">
        <v>140</v>
      </c>
      <c r="T273" s="713">
        <f>849346000+1000000000</f>
        <v>1849346000</v>
      </c>
      <c r="U273" s="230">
        <v>6</v>
      </c>
      <c r="V273" s="231" t="s">
        <v>140</v>
      </c>
      <c r="W273" s="154">
        <v>3277450000</v>
      </c>
      <c r="X273" s="235">
        <f>P273+R273+U273</f>
        <v>15</v>
      </c>
      <c r="Y273" s="231" t="s">
        <v>140</v>
      </c>
      <c r="Z273" s="713">
        <f>T273+W273</f>
        <v>5126796000</v>
      </c>
      <c r="AA273" s="387"/>
      <c r="AB273" s="286"/>
      <c r="AC273" s="287"/>
    </row>
    <row r="274" spans="1:29" s="68" customFormat="1" ht="103.5">
      <c r="A274" s="66"/>
      <c r="B274" s="67"/>
      <c r="C274" s="161"/>
      <c r="D274" s="158"/>
      <c r="E274" s="67"/>
      <c r="F274" s="66"/>
      <c r="G274" s="67"/>
      <c r="H274" s="289"/>
      <c r="I274" s="289"/>
      <c r="J274" s="307"/>
      <c r="K274" s="704">
        <v>33</v>
      </c>
      <c r="L274" s="683" t="s">
        <v>20</v>
      </c>
      <c r="M274" s="779" t="s">
        <v>881</v>
      </c>
      <c r="N274" s="310"/>
      <c r="O274" s="755" t="s">
        <v>1066</v>
      </c>
      <c r="P274" s="230"/>
      <c r="Q274" s="309"/>
      <c r="R274" s="230">
        <v>1</v>
      </c>
      <c r="S274" s="231" t="s">
        <v>4</v>
      </c>
      <c r="T274" s="713">
        <v>150000000</v>
      </c>
      <c r="U274" s="230"/>
      <c r="V274" s="231"/>
      <c r="W274" s="713"/>
      <c r="X274" s="235">
        <f>P274+R274+U274</f>
        <v>1</v>
      </c>
      <c r="Y274" s="231" t="s">
        <v>4</v>
      </c>
      <c r="Z274" s="713">
        <f>T274+W274</f>
        <v>150000000</v>
      </c>
      <c r="AA274" s="387"/>
      <c r="AB274" s="286"/>
      <c r="AC274" s="287"/>
    </row>
    <row r="275" spans="1:29" s="68" customFormat="1" ht="25.5">
      <c r="A275" s="66"/>
      <c r="B275" s="67"/>
      <c r="C275" s="161"/>
      <c r="D275" s="158"/>
      <c r="E275" s="67"/>
      <c r="F275" s="66"/>
      <c r="G275" s="67"/>
      <c r="H275" s="289"/>
      <c r="I275" s="289"/>
      <c r="J275" s="307"/>
      <c r="K275" s="775">
        <v>33</v>
      </c>
      <c r="L275" s="780" t="s">
        <v>42</v>
      </c>
      <c r="M275" s="781" t="s">
        <v>1085</v>
      </c>
      <c r="N275" s="310"/>
      <c r="O275" s="761" t="s">
        <v>1086</v>
      </c>
      <c r="P275" s="230"/>
      <c r="Q275" s="309"/>
      <c r="R275" s="230"/>
      <c r="S275" s="231"/>
      <c r="T275" s="782"/>
      <c r="U275" s="230">
        <v>1</v>
      </c>
      <c r="V275" s="231" t="s">
        <v>4</v>
      </c>
      <c r="W275" s="782">
        <v>200000000</v>
      </c>
      <c r="X275" s="235">
        <f>P275+R275+U275</f>
        <v>1</v>
      </c>
      <c r="Y275" s="231" t="s">
        <v>4</v>
      </c>
      <c r="Z275" s="713">
        <f>T275+W275</f>
        <v>200000000</v>
      </c>
      <c r="AA275" s="387"/>
      <c r="AB275" s="286"/>
      <c r="AC275" s="287"/>
    </row>
    <row r="276" spans="1:29" ht="12.75">
      <c r="A276" s="280"/>
      <c r="B276" s="282"/>
      <c r="C276" s="160"/>
      <c r="D276" s="281"/>
      <c r="E276" s="282"/>
      <c r="F276" s="280"/>
      <c r="G276" s="282"/>
      <c r="H276" s="289"/>
      <c r="I276" s="289"/>
      <c r="J276" s="307"/>
      <c r="K276" s="113"/>
      <c r="L276" s="172"/>
      <c r="M276" s="173"/>
      <c r="N276" s="310"/>
      <c r="O276" s="381"/>
      <c r="P276" s="230"/>
      <c r="Q276" s="309"/>
      <c r="R276" s="230"/>
      <c r="S276" s="231"/>
      <c r="T276" s="239"/>
      <c r="U276" s="230"/>
      <c r="V276" s="231"/>
      <c r="W276" s="239"/>
      <c r="X276" s="235"/>
      <c r="Y276" s="231"/>
      <c r="Z276" s="390"/>
      <c r="AA276" s="387"/>
      <c r="AB276" s="286"/>
      <c r="AC276" s="287"/>
    </row>
    <row r="277" spans="1:29" s="68" customFormat="1" ht="64.5">
      <c r="A277" s="66"/>
      <c r="B277" s="67"/>
      <c r="C277" s="161"/>
      <c r="D277" s="158"/>
      <c r="E277" s="381" t="s">
        <v>1108</v>
      </c>
      <c r="F277" s="66"/>
      <c r="G277" s="381" t="s">
        <v>1140</v>
      </c>
      <c r="H277" s="746" t="s">
        <v>834</v>
      </c>
      <c r="I277" s="670" t="s">
        <v>46</v>
      </c>
      <c r="J277" s="670"/>
      <c r="K277" s="681">
        <v>34</v>
      </c>
      <c r="L277" s="783"/>
      <c r="M277" s="784" t="s">
        <v>1110</v>
      </c>
      <c r="N277" s="498" t="s">
        <v>3</v>
      </c>
      <c r="O277" s="785" t="s">
        <v>1109</v>
      </c>
      <c r="P277" s="254">
        <v>11</v>
      </c>
      <c r="Q277" s="113" t="s">
        <v>1111</v>
      </c>
      <c r="R277" s="254">
        <v>13</v>
      </c>
      <c r="S277" s="188" t="s">
        <v>1111</v>
      </c>
      <c r="T277" s="232">
        <f>SUM(T280:T288)</f>
        <v>2438884000</v>
      </c>
      <c r="U277" s="254">
        <v>15</v>
      </c>
      <c r="V277" s="188" t="s">
        <v>1111</v>
      </c>
      <c r="W277" s="232">
        <f>SUM(W280:W288)</f>
        <v>1709897000</v>
      </c>
      <c r="X277" s="254">
        <v>15</v>
      </c>
      <c r="Y277" s="188" t="s">
        <v>1111</v>
      </c>
      <c r="Z277" s="232">
        <f>SUM(Z280:Z288)</f>
        <v>2894563050</v>
      </c>
      <c r="AA277" s="138" t="s">
        <v>961</v>
      </c>
      <c r="AB277" s="286"/>
      <c r="AC277" s="287"/>
    </row>
    <row r="278" spans="1:29" ht="21" customHeight="1">
      <c r="A278" s="280"/>
      <c r="B278" s="282"/>
      <c r="C278" s="160"/>
      <c r="D278" s="281"/>
      <c r="E278" s="282"/>
      <c r="F278" s="280"/>
      <c r="G278" s="282"/>
      <c r="H278" s="786"/>
      <c r="I278" s="786"/>
      <c r="J278" s="786"/>
      <c r="K278" s="787"/>
      <c r="L278" s="787"/>
      <c r="M278" s="670"/>
      <c r="N278" s="120"/>
      <c r="O278" s="767"/>
      <c r="P278" s="230"/>
      <c r="Q278" s="309"/>
      <c r="R278" s="230"/>
      <c r="S278" s="231"/>
      <c r="T278" s="52"/>
      <c r="U278" s="230"/>
      <c r="V278" s="231"/>
      <c r="W278" s="239"/>
      <c r="X278" s="235"/>
      <c r="Y278" s="231"/>
      <c r="Z278" s="390"/>
      <c r="AA278" s="387"/>
      <c r="AB278" s="286"/>
      <c r="AC278" s="287"/>
    </row>
    <row r="279" spans="1:29" ht="22.5" customHeight="1">
      <c r="A279" s="280"/>
      <c r="B279" s="282"/>
      <c r="C279" s="160"/>
      <c r="D279" s="281"/>
      <c r="E279" s="282"/>
      <c r="F279" s="280"/>
      <c r="G279" s="282"/>
      <c r="H279" s="786"/>
      <c r="I279" s="786"/>
      <c r="J279" s="786"/>
      <c r="K279" s="787"/>
      <c r="L279" s="787"/>
      <c r="M279" s="786"/>
      <c r="N279" s="284"/>
      <c r="O279" s="52"/>
      <c r="P279" s="230"/>
      <c r="Q279" s="309"/>
      <c r="R279" s="239"/>
      <c r="S279" s="506"/>
      <c r="T279" s="123"/>
      <c r="U279" s="239"/>
      <c r="V279" s="124"/>
      <c r="W279" s="125"/>
      <c r="X279" s="122"/>
      <c r="Y279" s="124"/>
      <c r="Z279" s="126"/>
      <c r="AA279" s="287"/>
      <c r="AB279" s="286"/>
      <c r="AC279" s="287"/>
    </row>
    <row r="280" spans="1:29" s="68" customFormat="1" ht="51.75">
      <c r="A280" s="66"/>
      <c r="B280" s="67"/>
      <c r="C280" s="161"/>
      <c r="D280" s="158"/>
      <c r="E280" s="67"/>
      <c r="F280" s="66"/>
      <c r="G280" s="67"/>
      <c r="H280" s="677"/>
      <c r="I280" s="677"/>
      <c r="J280" s="677"/>
      <c r="K280" s="704">
        <v>34</v>
      </c>
      <c r="L280" s="676" t="s">
        <v>13</v>
      </c>
      <c r="M280" s="677" t="s">
        <v>885</v>
      </c>
      <c r="N280" s="65"/>
      <c r="O280" s="788" t="s">
        <v>1067</v>
      </c>
      <c r="P280" s="230"/>
      <c r="Q280" s="309"/>
      <c r="R280" s="789">
        <v>2</v>
      </c>
      <c r="S280" s="755" t="s">
        <v>33</v>
      </c>
      <c r="T280" s="713">
        <v>1002574000</v>
      </c>
      <c r="U280" s="789">
        <v>2</v>
      </c>
      <c r="V280" s="755" t="s">
        <v>33</v>
      </c>
      <c r="W280" s="713">
        <v>670829000</v>
      </c>
      <c r="X280" s="235">
        <f aca="true" t="shared" si="12" ref="X280:X288">P280+R280+U280</f>
        <v>4</v>
      </c>
      <c r="Y280" s="755" t="s">
        <v>33</v>
      </c>
      <c r="Z280" s="713">
        <v>1187597500</v>
      </c>
      <c r="AA280" s="387"/>
      <c r="AB280" s="286"/>
      <c r="AC280" s="287"/>
    </row>
    <row r="281" spans="1:29" s="68" customFormat="1" ht="51.75">
      <c r="A281" s="66"/>
      <c r="B281" s="67"/>
      <c r="C281" s="161"/>
      <c r="D281" s="158"/>
      <c r="E281" s="67"/>
      <c r="F281" s="66"/>
      <c r="G281" s="67"/>
      <c r="H281" s="1064"/>
      <c r="I281" s="1064"/>
      <c r="J281" s="1064"/>
      <c r="K281" s="1064">
        <v>34</v>
      </c>
      <c r="L281" s="1064" t="s">
        <v>15</v>
      </c>
      <c r="M281" s="1067" t="s">
        <v>886</v>
      </c>
      <c r="N281" s="1055"/>
      <c r="O281" s="1058" t="s">
        <v>889</v>
      </c>
      <c r="P281" s="230"/>
      <c r="Q281" s="309"/>
      <c r="R281" s="230">
        <v>3</v>
      </c>
      <c r="S281" s="231" t="s">
        <v>1057</v>
      </c>
      <c r="T281" s="1049">
        <v>878402000</v>
      </c>
      <c r="U281" s="230">
        <v>4</v>
      </c>
      <c r="V281" s="231" t="s">
        <v>1057</v>
      </c>
      <c r="W281" s="1052">
        <v>489194000</v>
      </c>
      <c r="X281" s="235">
        <f t="shared" si="12"/>
        <v>7</v>
      </c>
      <c r="Y281" s="284" t="s">
        <v>891</v>
      </c>
      <c r="Z281" s="1052">
        <v>821850650</v>
      </c>
      <c r="AA281" s="387"/>
      <c r="AB281" s="286"/>
      <c r="AC281" s="287"/>
    </row>
    <row r="282" spans="1:29" s="68" customFormat="1" ht="25.5">
      <c r="A282" s="66"/>
      <c r="B282" s="67"/>
      <c r="C282" s="161"/>
      <c r="D282" s="158"/>
      <c r="E282" s="67"/>
      <c r="F282" s="66"/>
      <c r="G282" s="67"/>
      <c r="H282" s="1065"/>
      <c r="I282" s="1065"/>
      <c r="J282" s="1065"/>
      <c r="K282" s="1065"/>
      <c r="L282" s="1065"/>
      <c r="M282" s="1068"/>
      <c r="N282" s="1056"/>
      <c r="O282" s="1059"/>
      <c r="P282" s="230"/>
      <c r="Q282" s="309"/>
      <c r="R282" s="230">
        <v>6</v>
      </c>
      <c r="S282" s="284" t="s">
        <v>892</v>
      </c>
      <c r="T282" s="1050"/>
      <c r="U282" s="230"/>
      <c r="V282" s="231" t="s">
        <v>892</v>
      </c>
      <c r="W282" s="1053"/>
      <c r="X282" s="235">
        <f t="shared" si="12"/>
        <v>6</v>
      </c>
      <c r="Y282" s="284" t="s">
        <v>892</v>
      </c>
      <c r="Z282" s="1053"/>
      <c r="AA282" s="387"/>
      <c r="AB282" s="286"/>
      <c r="AC282" s="287"/>
    </row>
    <row r="283" spans="1:29" s="68" customFormat="1" ht="51.75">
      <c r="A283" s="66"/>
      <c r="B283" s="67"/>
      <c r="C283" s="161"/>
      <c r="D283" s="158"/>
      <c r="E283" s="67"/>
      <c r="F283" s="66"/>
      <c r="G283" s="67"/>
      <c r="H283" s="1065"/>
      <c r="I283" s="1065"/>
      <c r="J283" s="1065"/>
      <c r="K283" s="1065"/>
      <c r="L283" s="1065"/>
      <c r="M283" s="1068"/>
      <c r="N283" s="1056"/>
      <c r="O283" s="1059"/>
      <c r="P283" s="230"/>
      <c r="Q283" s="309"/>
      <c r="R283" s="230">
        <v>1</v>
      </c>
      <c r="S283" s="284" t="s">
        <v>893</v>
      </c>
      <c r="T283" s="1050"/>
      <c r="U283" s="230"/>
      <c r="V283" s="231" t="s">
        <v>893</v>
      </c>
      <c r="W283" s="1053"/>
      <c r="X283" s="235">
        <f t="shared" si="12"/>
        <v>1</v>
      </c>
      <c r="Y283" s="284" t="s">
        <v>893</v>
      </c>
      <c r="Z283" s="1053"/>
      <c r="AA283" s="387"/>
      <c r="AB283" s="286"/>
      <c r="AC283" s="287"/>
    </row>
    <row r="284" spans="1:29" s="68" customFormat="1" ht="39.75" customHeight="1">
      <c r="A284" s="66"/>
      <c r="B284" s="67"/>
      <c r="C284" s="161"/>
      <c r="D284" s="158"/>
      <c r="E284" s="67"/>
      <c r="F284" s="66"/>
      <c r="G284" s="67"/>
      <c r="H284" s="1066"/>
      <c r="I284" s="1066"/>
      <c r="J284" s="1066"/>
      <c r="K284" s="1066"/>
      <c r="L284" s="1066"/>
      <c r="M284" s="1068"/>
      <c r="N284" s="1057"/>
      <c r="O284" s="1059"/>
      <c r="P284" s="230"/>
      <c r="Q284" s="309"/>
      <c r="R284" s="230">
        <v>5</v>
      </c>
      <c r="S284" s="284" t="s">
        <v>894</v>
      </c>
      <c r="T284" s="1050"/>
      <c r="U284" s="230"/>
      <c r="V284" s="231" t="s">
        <v>894</v>
      </c>
      <c r="W284" s="1053"/>
      <c r="X284" s="235">
        <f t="shared" si="12"/>
        <v>5</v>
      </c>
      <c r="Y284" s="284" t="s">
        <v>894</v>
      </c>
      <c r="Z284" s="1053"/>
      <c r="AA284" s="387"/>
      <c r="AB284" s="286"/>
      <c r="AC284" s="287"/>
    </row>
    <row r="285" spans="1:29" s="68" customFormat="1" ht="39.75" customHeight="1">
      <c r="A285" s="66"/>
      <c r="B285" s="67"/>
      <c r="C285" s="161"/>
      <c r="D285" s="158"/>
      <c r="E285" s="67"/>
      <c r="F285" s="66"/>
      <c r="G285" s="67"/>
      <c r="H285" s="790"/>
      <c r="I285" s="790"/>
      <c r="J285" s="790"/>
      <c r="K285" s="790"/>
      <c r="L285" s="790"/>
      <c r="M285" s="1068"/>
      <c r="N285" s="515"/>
      <c r="O285" s="1059"/>
      <c r="P285" s="230"/>
      <c r="Q285" s="309"/>
      <c r="R285" s="239"/>
      <c r="S285" s="156"/>
      <c r="T285" s="1050"/>
      <c r="U285" s="239">
        <v>2</v>
      </c>
      <c r="V285" s="155" t="s">
        <v>1009</v>
      </c>
      <c r="W285" s="1053"/>
      <c r="X285" s="235">
        <f t="shared" si="12"/>
        <v>2</v>
      </c>
      <c r="Y285" s="155" t="s">
        <v>1009</v>
      </c>
      <c r="Z285" s="1053"/>
      <c r="AA285" s="387"/>
      <c r="AB285" s="286"/>
      <c r="AC285" s="287"/>
    </row>
    <row r="286" spans="1:29" s="68" customFormat="1" ht="39.75" customHeight="1">
      <c r="A286" s="66"/>
      <c r="B286" s="67"/>
      <c r="C286" s="161"/>
      <c r="D286" s="158"/>
      <c r="E286" s="67"/>
      <c r="F286" s="66"/>
      <c r="G286" s="67"/>
      <c r="H286" s="790"/>
      <c r="I286" s="790"/>
      <c r="J286" s="790"/>
      <c r="K286" s="790"/>
      <c r="L286" s="790"/>
      <c r="M286" s="1069"/>
      <c r="N286" s="515"/>
      <c r="O286" s="1060"/>
      <c r="P286" s="230"/>
      <c r="Q286" s="309"/>
      <c r="R286" s="239"/>
      <c r="S286" s="156"/>
      <c r="T286" s="1051"/>
      <c r="U286" s="239"/>
      <c r="V286" s="155" t="s">
        <v>1010</v>
      </c>
      <c r="W286" s="1054"/>
      <c r="X286" s="235">
        <f t="shared" si="12"/>
        <v>0</v>
      </c>
      <c r="Y286" s="155" t="s">
        <v>1010</v>
      </c>
      <c r="Z286" s="1054"/>
      <c r="AA286" s="387"/>
      <c r="AB286" s="286"/>
      <c r="AC286" s="287"/>
    </row>
    <row r="287" spans="1:29" s="68" customFormat="1" ht="51.75">
      <c r="A287" s="66"/>
      <c r="B287" s="67"/>
      <c r="C287" s="161"/>
      <c r="D287" s="158"/>
      <c r="E287" s="67"/>
      <c r="F287" s="66"/>
      <c r="G287" s="67"/>
      <c r="H287" s="677"/>
      <c r="I287" s="677"/>
      <c r="J287" s="677"/>
      <c r="K287" s="704">
        <v>34</v>
      </c>
      <c r="L287" s="676" t="s">
        <v>32</v>
      </c>
      <c r="M287" s="677" t="s">
        <v>887</v>
      </c>
      <c r="N287" s="65"/>
      <c r="O287" s="791" t="s">
        <v>1069</v>
      </c>
      <c r="P287" s="230"/>
      <c r="Q287" s="309"/>
      <c r="R287" s="792">
        <v>2</v>
      </c>
      <c r="S287" s="793" t="s">
        <v>890</v>
      </c>
      <c r="T287" s="713">
        <v>252229000</v>
      </c>
      <c r="U287" s="789">
        <v>2</v>
      </c>
      <c r="V287" s="755" t="s">
        <v>890</v>
      </c>
      <c r="W287" s="713">
        <v>135760000</v>
      </c>
      <c r="X287" s="235">
        <f t="shared" si="12"/>
        <v>4</v>
      </c>
      <c r="Y287" s="755" t="s">
        <v>890</v>
      </c>
      <c r="Z287" s="713">
        <v>411947250</v>
      </c>
      <c r="AA287" s="387"/>
      <c r="AB287" s="286"/>
      <c r="AC287" s="287"/>
    </row>
    <row r="288" spans="1:29" s="68" customFormat="1" ht="51.75">
      <c r="A288" s="66"/>
      <c r="B288" s="67"/>
      <c r="C288" s="161"/>
      <c r="D288" s="158"/>
      <c r="E288" s="381"/>
      <c r="F288" s="66"/>
      <c r="G288" s="381"/>
      <c r="H288" s="677"/>
      <c r="I288" s="677"/>
      <c r="J288" s="677"/>
      <c r="K288" s="704">
        <v>34</v>
      </c>
      <c r="L288" s="676" t="s">
        <v>34</v>
      </c>
      <c r="M288" s="677" t="s">
        <v>888</v>
      </c>
      <c r="N288" s="65"/>
      <c r="O288" s="755" t="s">
        <v>1068</v>
      </c>
      <c r="P288" s="230"/>
      <c r="Q288" s="309"/>
      <c r="R288" s="789">
        <v>11</v>
      </c>
      <c r="S288" s="755" t="s">
        <v>1058</v>
      </c>
      <c r="T288" s="713">
        <v>305679000</v>
      </c>
      <c r="U288" s="789">
        <v>8</v>
      </c>
      <c r="V288" s="755" t="s">
        <v>1058</v>
      </c>
      <c r="W288" s="713">
        <v>414114000</v>
      </c>
      <c r="X288" s="235">
        <f t="shared" si="12"/>
        <v>19</v>
      </c>
      <c r="Y288" s="755" t="s">
        <v>1058</v>
      </c>
      <c r="Z288" s="713">
        <v>473167650</v>
      </c>
      <c r="AA288" s="387"/>
      <c r="AB288" s="286"/>
      <c r="AC288" s="287"/>
    </row>
    <row r="289" spans="1:29" ht="12.75">
      <c r="A289" s="280"/>
      <c r="B289" s="282"/>
      <c r="C289" s="160"/>
      <c r="D289" s="281"/>
      <c r="E289" s="282"/>
      <c r="F289" s="280"/>
      <c r="G289" s="282"/>
      <c r="H289" s="289"/>
      <c r="I289" s="289"/>
      <c r="J289" s="307"/>
      <c r="K289" s="113"/>
      <c r="L289" s="115"/>
      <c r="M289" s="309"/>
      <c r="N289" s="310"/>
      <c r="O289" s="381"/>
      <c r="P289" s="230"/>
      <c r="Q289" s="309"/>
      <c r="R289" s="230"/>
      <c r="S289" s="231"/>
      <c r="T289" s="239"/>
      <c r="U289" s="230"/>
      <c r="V289" s="231"/>
      <c r="W289" s="239"/>
      <c r="X289" s="235"/>
      <c r="Y289" s="231"/>
      <c r="Z289" s="390"/>
      <c r="AA289" s="387"/>
      <c r="AB289" s="286"/>
      <c r="AC289" s="287"/>
    </row>
    <row r="290" spans="1:29" s="112" customFormat="1" ht="12.75">
      <c r="A290" s="110"/>
      <c r="B290" s="111"/>
      <c r="C290" s="162"/>
      <c r="D290" s="159"/>
      <c r="E290" s="111"/>
      <c r="F290" s="110"/>
      <c r="G290" s="111"/>
      <c r="H290" s="99"/>
      <c r="I290" s="99"/>
      <c r="J290" s="100"/>
      <c r="K290" s="114"/>
      <c r="L290" s="116"/>
      <c r="M290" s="101"/>
      <c r="N290" s="102"/>
      <c r="O290" s="103"/>
      <c r="P290" s="472"/>
      <c r="Q290" s="101"/>
      <c r="R290" s="472"/>
      <c r="S290" s="104"/>
      <c r="T290" s="105"/>
      <c r="U290" s="472"/>
      <c r="V290" s="104"/>
      <c r="W290" s="105"/>
      <c r="X290" s="475"/>
      <c r="Y290" s="104"/>
      <c r="Z290" s="106"/>
      <c r="AA290" s="107"/>
      <c r="AB290" s="108"/>
      <c r="AC290" s="109"/>
    </row>
    <row r="291" spans="8:29" ht="22.5" customHeight="1">
      <c r="H291" s="794"/>
      <c r="I291" s="795"/>
      <c r="J291" s="794"/>
      <c r="K291" s="796"/>
      <c r="L291" s="797"/>
      <c r="M291" s="796"/>
      <c r="N291" s="798"/>
      <c r="O291" s="721"/>
      <c r="P291" s="488"/>
      <c r="Q291" s="799"/>
      <c r="R291" s="488"/>
      <c r="S291" s="799"/>
      <c r="T291" s="489"/>
      <c r="U291" s="488"/>
      <c r="V291" s="799"/>
      <c r="W291" s="489"/>
      <c r="X291" s="490"/>
      <c r="Y291" s="648"/>
      <c r="Z291" s="800"/>
      <c r="AA291" s="801"/>
      <c r="AB291" s="802"/>
      <c r="AC291" s="801"/>
    </row>
    <row r="292" spans="8:29" ht="22.5" customHeight="1">
      <c r="H292" s="794"/>
      <c r="I292" s="795"/>
      <c r="J292" s="794"/>
      <c r="K292" s="796"/>
      <c r="L292" s="797"/>
      <c r="M292" s="796"/>
      <c r="N292" s="803"/>
      <c r="O292" s="721"/>
      <c r="P292" s="488"/>
      <c r="Q292" s="799"/>
      <c r="R292" s="488"/>
      <c r="S292" s="799"/>
      <c r="T292" s="489"/>
      <c r="U292" s="488"/>
      <c r="V292" s="799"/>
      <c r="W292" s="489"/>
      <c r="X292" s="490"/>
      <c r="Y292" s="799"/>
      <c r="Z292" s="800"/>
      <c r="AA292" s="801"/>
      <c r="AB292" s="802"/>
      <c r="AC292" s="801"/>
    </row>
    <row r="293" ht="22.5" customHeight="1">
      <c r="H293" s="804"/>
    </row>
    <row r="294" spans="12:28" ht="22.5" customHeight="1">
      <c r="L294" s="54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AB294" s="52"/>
    </row>
    <row r="295" spans="12:28" ht="15.75" customHeight="1">
      <c r="L295" s="54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AB295" s="52"/>
    </row>
    <row r="296" spans="12:28" ht="15.75" customHeight="1">
      <c r="L296" s="54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AB296" s="52"/>
    </row>
    <row r="297" spans="12:28" ht="15.75" customHeight="1">
      <c r="L297" s="54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AB297" s="52"/>
    </row>
    <row r="298" spans="12:28" ht="15.75" customHeight="1">
      <c r="L298" s="54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AB298" s="52"/>
    </row>
    <row r="299" spans="12:28" ht="15.75" customHeight="1">
      <c r="L299" s="54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AB299" s="52"/>
    </row>
    <row r="300" spans="12:28" ht="12.75">
      <c r="L300" s="54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AB300" s="52"/>
    </row>
    <row r="301" spans="12:28" ht="12.75">
      <c r="L301" s="54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AB301" s="52"/>
    </row>
  </sheetData>
  <sheetProtection/>
  <mergeCells count="376">
    <mergeCell ref="X5:Z6"/>
    <mergeCell ref="AA5:AA7"/>
    <mergeCell ref="AB5:AC7"/>
    <mergeCell ref="R6:T6"/>
    <mergeCell ref="U6:W6"/>
    <mergeCell ref="A2:AC2"/>
    <mergeCell ref="A3:AC3"/>
    <mergeCell ref="A5:B7"/>
    <mergeCell ref="C5:C7"/>
    <mergeCell ref="F5:G7"/>
    <mergeCell ref="R5:W5"/>
    <mergeCell ref="A8:B8"/>
    <mergeCell ref="F8:G8"/>
    <mergeCell ref="H8:L8"/>
    <mergeCell ref="P8:Q8"/>
    <mergeCell ref="H5:L7"/>
    <mergeCell ref="M5:M7"/>
    <mergeCell ref="O5:O7"/>
    <mergeCell ref="P5:Q6"/>
    <mergeCell ref="R8:T8"/>
    <mergeCell ref="U8:W8"/>
    <mergeCell ref="X8:Z8"/>
    <mergeCell ref="R7:S7"/>
    <mergeCell ref="U7:V7"/>
    <mergeCell ref="X7:Y7"/>
    <mergeCell ref="AB8:AC8"/>
    <mergeCell ref="H17:H21"/>
    <mergeCell ref="I17:I21"/>
    <mergeCell ref="J17:J21"/>
    <mergeCell ref="K17:K21"/>
    <mergeCell ref="L17:L21"/>
    <mergeCell ref="Z18:Z21"/>
    <mergeCell ref="M17:M21"/>
    <mergeCell ref="T17:T21"/>
    <mergeCell ref="W17:W21"/>
    <mergeCell ref="T22:T24"/>
    <mergeCell ref="W22:W24"/>
    <mergeCell ref="H22:H24"/>
    <mergeCell ref="I22:I24"/>
    <mergeCell ref="J22:J24"/>
    <mergeCell ref="K22:K24"/>
    <mergeCell ref="L22:L24"/>
    <mergeCell ref="Z22:Z24"/>
    <mergeCell ref="H25:H27"/>
    <mergeCell ref="I25:I27"/>
    <mergeCell ref="J25:J27"/>
    <mergeCell ref="K25:K27"/>
    <mergeCell ref="L25:L27"/>
    <mergeCell ref="M25:M27"/>
    <mergeCell ref="Z25:Z27"/>
    <mergeCell ref="O22:O24"/>
    <mergeCell ref="M22:M24"/>
    <mergeCell ref="H29:H32"/>
    <mergeCell ref="I29:I32"/>
    <mergeCell ref="J29:J32"/>
    <mergeCell ref="K29:K32"/>
    <mergeCell ref="L29:L32"/>
    <mergeCell ref="M29:M32"/>
    <mergeCell ref="O29:O32"/>
    <mergeCell ref="O25:O27"/>
    <mergeCell ref="T25:T27"/>
    <mergeCell ref="T29:T32"/>
    <mergeCell ref="W29:W32"/>
    <mergeCell ref="Z29:Z32"/>
    <mergeCell ref="W25:W27"/>
    <mergeCell ref="H34:H35"/>
    <mergeCell ref="I34:I35"/>
    <mergeCell ref="J34:J35"/>
    <mergeCell ref="K34:K35"/>
    <mergeCell ref="L34:L35"/>
    <mergeCell ref="M34:M35"/>
    <mergeCell ref="Z34:Z35"/>
    <mergeCell ref="H36:H38"/>
    <mergeCell ref="I36:I38"/>
    <mergeCell ref="J36:J38"/>
    <mergeCell ref="K36:K38"/>
    <mergeCell ref="L36:L38"/>
    <mergeCell ref="O36:O38"/>
    <mergeCell ref="T36:T38"/>
    <mergeCell ref="N34:N35"/>
    <mergeCell ref="O34:O35"/>
    <mergeCell ref="T34:T35"/>
    <mergeCell ref="W34:W35"/>
    <mergeCell ref="W36:W38"/>
    <mergeCell ref="Z36:Z38"/>
    <mergeCell ref="H39:H42"/>
    <mergeCell ref="I39:I42"/>
    <mergeCell ref="J39:J42"/>
    <mergeCell ref="K39:K42"/>
    <mergeCell ref="L39:L42"/>
    <mergeCell ref="M39:M42"/>
    <mergeCell ref="O39:O42"/>
    <mergeCell ref="M36:M38"/>
    <mergeCell ref="T39:T42"/>
    <mergeCell ref="W39:W42"/>
    <mergeCell ref="Z39:Z42"/>
    <mergeCell ref="H43:H44"/>
    <mergeCell ref="I43:I44"/>
    <mergeCell ref="J43:J44"/>
    <mergeCell ref="K43:K44"/>
    <mergeCell ref="L43:L44"/>
    <mergeCell ref="Z43:Z44"/>
    <mergeCell ref="W43:W44"/>
    <mergeCell ref="T43:T44"/>
    <mergeCell ref="H45:H46"/>
    <mergeCell ref="I45:I46"/>
    <mergeCell ref="J45:J46"/>
    <mergeCell ref="K45:K46"/>
    <mergeCell ref="L45:L47"/>
    <mergeCell ref="M45:M47"/>
    <mergeCell ref="O45:O47"/>
    <mergeCell ref="M43:M44"/>
    <mergeCell ref="O43:O44"/>
    <mergeCell ref="H51:H52"/>
    <mergeCell ref="I51:I52"/>
    <mergeCell ref="J51:J52"/>
    <mergeCell ref="K51:K52"/>
    <mergeCell ref="L51:L52"/>
    <mergeCell ref="M51:M52"/>
    <mergeCell ref="O51:O52"/>
    <mergeCell ref="T51:T52"/>
    <mergeCell ref="T45:T47"/>
    <mergeCell ref="W45:W47"/>
    <mergeCell ref="Z45:Z47"/>
    <mergeCell ref="W51:W52"/>
    <mergeCell ref="H53:H54"/>
    <mergeCell ref="I53:I54"/>
    <mergeCell ref="J53:J54"/>
    <mergeCell ref="K53:K54"/>
    <mergeCell ref="L53:L54"/>
    <mergeCell ref="M53:M54"/>
    <mergeCell ref="O53:O54"/>
    <mergeCell ref="T53:T54"/>
    <mergeCell ref="W53:W54"/>
    <mergeCell ref="Z53:Z54"/>
    <mergeCell ref="H63:H64"/>
    <mergeCell ref="I63:I64"/>
    <mergeCell ref="J63:J64"/>
    <mergeCell ref="K63:K65"/>
    <mergeCell ref="L63:L65"/>
    <mergeCell ref="M63:M65"/>
    <mergeCell ref="O63:O65"/>
    <mergeCell ref="W66:W71"/>
    <mergeCell ref="T63:T64"/>
    <mergeCell ref="W63:W65"/>
    <mergeCell ref="Z63:Z64"/>
    <mergeCell ref="Z66:Z71"/>
    <mergeCell ref="O66:O71"/>
    <mergeCell ref="T66:T71"/>
    <mergeCell ref="H66:H70"/>
    <mergeCell ref="I66:I71"/>
    <mergeCell ref="J66:J71"/>
    <mergeCell ref="K66:K71"/>
    <mergeCell ref="L66:L71"/>
    <mergeCell ref="M66:M71"/>
    <mergeCell ref="W82:W83"/>
    <mergeCell ref="T78:T81"/>
    <mergeCell ref="W78:W81"/>
    <mergeCell ref="H78:H81"/>
    <mergeCell ref="I78:I81"/>
    <mergeCell ref="J78:J81"/>
    <mergeCell ref="K78:K81"/>
    <mergeCell ref="L78:L81"/>
    <mergeCell ref="O82:O83"/>
    <mergeCell ref="T82:T83"/>
    <mergeCell ref="Z78:Z81"/>
    <mergeCell ref="H82:H83"/>
    <mergeCell ref="I82:I83"/>
    <mergeCell ref="J82:J83"/>
    <mergeCell ref="K82:K83"/>
    <mergeCell ref="L82:L83"/>
    <mergeCell ref="M82:M83"/>
    <mergeCell ref="Z82:Z83"/>
    <mergeCell ref="O78:O81"/>
    <mergeCell ref="M78:M81"/>
    <mergeCell ref="H85:H86"/>
    <mergeCell ref="I85:I86"/>
    <mergeCell ref="J85:J86"/>
    <mergeCell ref="K85:K86"/>
    <mergeCell ref="L85:L86"/>
    <mergeCell ref="M85:M86"/>
    <mergeCell ref="Z85:Z86"/>
    <mergeCell ref="H87:H91"/>
    <mergeCell ref="I87:I91"/>
    <mergeCell ref="J87:J91"/>
    <mergeCell ref="K87:K91"/>
    <mergeCell ref="L87:L91"/>
    <mergeCell ref="N89:N91"/>
    <mergeCell ref="W85:W86"/>
    <mergeCell ref="O85:O86"/>
    <mergeCell ref="T85:T86"/>
    <mergeCell ref="L93:L97"/>
    <mergeCell ref="M93:M97"/>
    <mergeCell ref="O93:O97"/>
    <mergeCell ref="W93:W97"/>
    <mergeCell ref="Z93:Z97"/>
    <mergeCell ref="O87:O91"/>
    <mergeCell ref="M87:M91"/>
    <mergeCell ref="T87:T91"/>
    <mergeCell ref="W87:W91"/>
    <mergeCell ref="Z87:Z91"/>
    <mergeCell ref="T102:T106"/>
    <mergeCell ref="H102:H106"/>
    <mergeCell ref="I102:I106"/>
    <mergeCell ref="J102:J106"/>
    <mergeCell ref="K102:K106"/>
    <mergeCell ref="L102:L106"/>
    <mergeCell ref="M102:M106"/>
    <mergeCell ref="W102:W106"/>
    <mergeCell ref="Z102:Z106"/>
    <mergeCell ref="I115:I116"/>
    <mergeCell ref="J115:J116"/>
    <mergeCell ref="K115:K116"/>
    <mergeCell ref="L115:L116"/>
    <mergeCell ref="M115:M116"/>
    <mergeCell ref="O115:O116"/>
    <mergeCell ref="N102:N106"/>
    <mergeCell ref="O102:O106"/>
    <mergeCell ref="I123:I124"/>
    <mergeCell ref="J123:J124"/>
    <mergeCell ref="K123:K124"/>
    <mergeCell ref="L123:L124"/>
    <mergeCell ref="M123:M124"/>
    <mergeCell ref="O123:O124"/>
    <mergeCell ref="T123:T124"/>
    <mergeCell ref="W123:W124"/>
    <mergeCell ref="Z123:Z124"/>
    <mergeCell ref="T115:T116"/>
    <mergeCell ref="W115:W116"/>
    <mergeCell ref="Z115:Z116"/>
    <mergeCell ref="H125:H126"/>
    <mergeCell ref="I125:I126"/>
    <mergeCell ref="J125:J126"/>
    <mergeCell ref="K125:K126"/>
    <mergeCell ref="L125:L126"/>
    <mergeCell ref="M125:M126"/>
    <mergeCell ref="H127:H128"/>
    <mergeCell ref="I127:I128"/>
    <mergeCell ref="J127:J128"/>
    <mergeCell ref="K127:K128"/>
    <mergeCell ref="L127:L128"/>
    <mergeCell ref="M127:M128"/>
    <mergeCell ref="O133:O134"/>
    <mergeCell ref="T133:T135"/>
    <mergeCell ref="T127:T128"/>
    <mergeCell ref="W127:W128"/>
    <mergeCell ref="Z127:Z128"/>
    <mergeCell ref="Z125:Z126"/>
    <mergeCell ref="O127:O128"/>
    <mergeCell ref="O125:O126"/>
    <mergeCell ref="T125:T126"/>
    <mergeCell ref="W125:W126"/>
    <mergeCell ref="M133:M135"/>
    <mergeCell ref="H133:H134"/>
    <mergeCell ref="I133:I135"/>
    <mergeCell ref="J133:J135"/>
    <mergeCell ref="K133:K135"/>
    <mergeCell ref="L133:L135"/>
    <mergeCell ref="W152:W153"/>
    <mergeCell ref="Z152:Z153"/>
    <mergeCell ref="W133:W135"/>
    <mergeCell ref="Z133:Z134"/>
    <mergeCell ref="H152:H153"/>
    <mergeCell ref="I152:I153"/>
    <mergeCell ref="J152:J153"/>
    <mergeCell ref="K152:K153"/>
    <mergeCell ref="L152:L153"/>
    <mergeCell ref="M152:M153"/>
    <mergeCell ref="H203:H204"/>
    <mergeCell ref="I203:I204"/>
    <mergeCell ref="J203:J204"/>
    <mergeCell ref="K203:K204"/>
    <mergeCell ref="L203:L204"/>
    <mergeCell ref="T152:T153"/>
    <mergeCell ref="O152:O153"/>
    <mergeCell ref="M203:M204"/>
    <mergeCell ref="N203:N204"/>
    <mergeCell ref="O203:O204"/>
    <mergeCell ref="T203:T204"/>
    <mergeCell ref="W203:W204"/>
    <mergeCell ref="Z203:Z204"/>
    <mergeCell ref="O206:O207"/>
    <mergeCell ref="T206:T207"/>
    <mergeCell ref="H206:H207"/>
    <mergeCell ref="I206:I207"/>
    <mergeCell ref="J206:J207"/>
    <mergeCell ref="K206:K207"/>
    <mergeCell ref="L206:L207"/>
    <mergeCell ref="M206:M207"/>
    <mergeCell ref="W206:W207"/>
    <mergeCell ref="Z206:Z207"/>
    <mergeCell ref="T220:T221"/>
    <mergeCell ref="H218:H219"/>
    <mergeCell ref="I218:I219"/>
    <mergeCell ref="J218:J219"/>
    <mergeCell ref="K218:K219"/>
    <mergeCell ref="L218:L219"/>
    <mergeCell ref="M218:M219"/>
    <mergeCell ref="N206:N207"/>
    <mergeCell ref="N218:N219"/>
    <mergeCell ref="O218:O219"/>
    <mergeCell ref="T218:T219"/>
    <mergeCell ref="Z220:Z221"/>
    <mergeCell ref="Z218:Z219"/>
    <mergeCell ref="N220:N221"/>
    <mergeCell ref="O220:O221"/>
    <mergeCell ref="Z208:Z209"/>
    <mergeCell ref="H220:H221"/>
    <mergeCell ref="I220:I221"/>
    <mergeCell ref="J220:J221"/>
    <mergeCell ref="K220:K221"/>
    <mergeCell ref="L220:L221"/>
    <mergeCell ref="M220:M221"/>
    <mergeCell ref="O224:O225"/>
    <mergeCell ref="T224:T225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W224:W225"/>
    <mergeCell ref="Z224:Z225"/>
    <mergeCell ref="T222:T223"/>
    <mergeCell ref="Z222:Z223"/>
    <mergeCell ref="H224:H225"/>
    <mergeCell ref="I224:I225"/>
    <mergeCell ref="J224:J225"/>
    <mergeCell ref="L224:L225"/>
    <mergeCell ref="M224:M225"/>
    <mergeCell ref="N224:N225"/>
    <mergeCell ref="H245:H247"/>
    <mergeCell ref="I245:I247"/>
    <mergeCell ref="J245:J247"/>
    <mergeCell ref="K245:K247"/>
    <mergeCell ref="L245:L247"/>
    <mergeCell ref="M245:M247"/>
    <mergeCell ref="T245:T247"/>
    <mergeCell ref="W245:W247"/>
    <mergeCell ref="Z245:Z247"/>
    <mergeCell ref="H248:H249"/>
    <mergeCell ref="I248:I249"/>
    <mergeCell ref="J248:J249"/>
    <mergeCell ref="K248:K249"/>
    <mergeCell ref="L248:L249"/>
    <mergeCell ref="M248:M249"/>
    <mergeCell ref="S248:S249"/>
    <mergeCell ref="T248:T249"/>
    <mergeCell ref="W248:W249"/>
    <mergeCell ref="Y248:Y249"/>
    <mergeCell ref="Z248:Z249"/>
    <mergeCell ref="H270:H272"/>
    <mergeCell ref="I270:I272"/>
    <mergeCell ref="J270:J272"/>
    <mergeCell ref="K270:K272"/>
    <mergeCell ref="L270:L272"/>
    <mergeCell ref="M270:M272"/>
    <mergeCell ref="O281:O286"/>
    <mergeCell ref="H281:H284"/>
    <mergeCell ref="I281:I284"/>
    <mergeCell ref="J281:J284"/>
    <mergeCell ref="K281:K284"/>
    <mergeCell ref="L281:L284"/>
    <mergeCell ref="M281:M286"/>
    <mergeCell ref="D13:E16"/>
    <mergeCell ref="T281:T286"/>
    <mergeCell ref="W281:W286"/>
    <mergeCell ref="Z281:Z286"/>
    <mergeCell ref="N270:N272"/>
    <mergeCell ref="O270:O272"/>
    <mergeCell ref="T270:T272"/>
    <mergeCell ref="W270:W272"/>
    <mergeCell ref="Z270:Z272"/>
    <mergeCell ref="N281:N284"/>
  </mergeCells>
  <printOptions/>
  <pageMargins left="1.127952756" right="0" top="1.18110236220472" bottom="0.511811023622047" header="0.748031496062992" footer="0.393700787401575"/>
  <pageSetup firstPageNumber="22" useFirstPageNumber="1" horizontalDpi="600" verticalDpi="600" orientation="landscape" paperSize="5" scale="54" r:id="rId1"/>
  <headerFooter>
    <oddHeader>&amp;C&amp;14V-&amp;P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301"/>
  <sheetViews>
    <sheetView tabSelected="1" view="pageBreakPreview" zoomScale="70" zoomScaleNormal="90" zoomScaleSheetLayoutView="70" workbookViewId="0" topLeftCell="C41">
      <selection activeCell="H298" sqref="H298"/>
    </sheetView>
  </sheetViews>
  <sheetFormatPr defaultColWidth="9.140625" defaultRowHeight="15"/>
  <cols>
    <col min="1" max="1" width="1.8515625" style="52" customWidth="1"/>
    <col min="2" max="2" width="14.8515625" style="52" customWidth="1"/>
    <col min="3" max="3" width="16.00390625" style="541" customWidth="1"/>
    <col min="4" max="4" width="3.140625" style="52" customWidth="1"/>
    <col min="5" max="5" width="13.7109375" style="52" customWidth="1"/>
    <col min="6" max="6" width="2.8515625" style="52" customWidth="1"/>
    <col min="7" max="7" width="17.57421875" style="52" customWidth="1"/>
    <col min="8" max="8" width="3.00390625" style="52" customWidth="1"/>
    <col min="9" max="9" width="3.57421875" style="52" customWidth="1"/>
    <col min="10" max="10" width="3.8515625" style="52" customWidth="1"/>
    <col min="11" max="11" width="4.57421875" style="542" customWidth="1"/>
    <col min="12" max="12" width="6.421875" style="543" customWidth="1"/>
    <col min="13" max="13" width="25.140625" style="542" customWidth="1"/>
    <col min="14" max="14" width="2.00390625" style="542" customWidth="1"/>
    <col min="15" max="15" width="24.57421875" style="542" customWidth="1"/>
    <col min="16" max="16" width="12.421875" style="497" customWidth="1"/>
    <col min="17" max="17" width="12.421875" style="542" customWidth="1"/>
    <col min="18" max="18" width="9.421875" style="497" customWidth="1"/>
    <col min="19" max="19" width="10.00390625" style="542" customWidth="1"/>
    <col min="20" max="20" width="18.140625" style="497" customWidth="1"/>
    <col min="21" max="21" width="14.421875" style="497" customWidth="1"/>
    <col min="22" max="22" width="9.421875" style="542" customWidth="1"/>
    <col min="23" max="23" width="17.57421875" style="497" customWidth="1"/>
    <col min="24" max="24" width="13.8515625" style="195" customWidth="1"/>
    <col min="25" max="25" width="9.57421875" style="542" customWidth="1"/>
    <col min="26" max="26" width="18.00390625" style="52" customWidth="1"/>
    <col min="27" max="27" width="14.140625" style="52" customWidth="1"/>
    <col min="28" max="28" width="2.140625" style="805" customWidth="1"/>
    <col min="29" max="29" width="7.00390625" style="52" customWidth="1"/>
    <col min="30" max="30" width="13.140625" style="52" bestFit="1" customWidth="1"/>
    <col min="31" max="31" width="22.8515625" style="52" customWidth="1"/>
    <col min="32" max="16384" width="9.140625" style="52" customWidth="1"/>
  </cols>
  <sheetData>
    <row r="2" spans="1:29" s="540" customFormat="1" ht="15.75" customHeight="1">
      <c r="A2" s="1144" t="s">
        <v>942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</row>
    <row r="3" spans="1:29" s="540" customFormat="1" ht="15.75" customHeight="1">
      <c r="A3" s="1145"/>
      <c r="B3" s="1145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45"/>
      <c r="X3" s="1145"/>
      <c r="Y3" s="1145"/>
      <c r="Z3" s="1145"/>
      <c r="AA3" s="1145"/>
      <c r="AB3" s="1145"/>
      <c r="AC3" s="1145"/>
    </row>
    <row r="4" spans="13:29" ht="15.75" customHeight="1">
      <c r="M4" s="544"/>
      <c r="N4" s="544"/>
      <c r="O4" s="544"/>
      <c r="P4" s="194"/>
      <c r="Q4" s="544"/>
      <c r="R4" s="194"/>
      <c r="S4" s="544"/>
      <c r="T4" s="194"/>
      <c r="U4" s="194"/>
      <c r="V4" s="544"/>
      <c r="W4" s="194"/>
      <c r="AB4" s="545"/>
      <c r="AC4" s="112"/>
    </row>
    <row r="5" spans="1:29" ht="33" customHeight="1">
      <c r="A5" s="1127" t="s">
        <v>0</v>
      </c>
      <c r="B5" s="1129"/>
      <c r="C5" s="1146" t="s">
        <v>1013</v>
      </c>
      <c r="D5" s="546"/>
      <c r="E5" s="547"/>
      <c r="F5" s="1127" t="s">
        <v>2</v>
      </c>
      <c r="G5" s="1129"/>
      <c r="H5" s="1127" t="s">
        <v>7</v>
      </c>
      <c r="I5" s="1128"/>
      <c r="J5" s="1128"/>
      <c r="K5" s="1128"/>
      <c r="L5" s="1129"/>
      <c r="M5" s="1136" t="s">
        <v>146</v>
      </c>
      <c r="N5" s="875"/>
      <c r="O5" s="1138" t="s">
        <v>147</v>
      </c>
      <c r="P5" s="1140" t="s">
        <v>1026</v>
      </c>
      <c r="Q5" s="1138"/>
      <c r="R5" s="1122" t="s">
        <v>8</v>
      </c>
      <c r="S5" s="1123"/>
      <c r="T5" s="1123"/>
      <c r="U5" s="1123"/>
      <c r="V5" s="1123"/>
      <c r="W5" s="1124"/>
      <c r="X5" s="1140" t="s">
        <v>388</v>
      </c>
      <c r="Y5" s="1142"/>
      <c r="Z5" s="1138"/>
      <c r="AA5" s="1136" t="s">
        <v>154</v>
      </c>
      <c r="AB5" s="1140" t="s">
        <v>9</v>
      </c>
      <c r="AC5" s="1138"/>
    </row>
    <row r="6" spans="1:29" ht="24.75" customHeight="1">
      <c r="A6" s="1130"/>
      <c r="B6" s="1132"/>
      <c r="C6" s="1147"/>
      <c r="D6" s="549"/>
      <c r="E6" s="550" t="s">
        <v>1</v>
      </c>
      <c r="F6" s="1130"/>
      <c r="G6" s="1132"/>
      <c r="H6" s="1130"/>
      <c r="I6" s="1131"/>
      <c r="J6" s="1131"/>
      <c r="K6" s="1131"/>
      <c r="L6" s="1132"/>
      <c r="M6" s="1094"/>
      <c r="N6" s="876"/>
      <c r="O6" s="1139"/>
      <c r="P6" s="1141"/>
      <c r="Q6" s="1139"/>
      <c r="R6" s="1011">
        <v>2017</v>
      </c>
      <c r="S6" s="1031"/>
      <c r="T6" s="1012"/>
      <c r="U6" s="1011">
        <v>2018</v>
      </c>
      <c r="V6" s="1031"/>
      <c r="W6" s="1012"/>
      <c r="X6" s="1120"/>
      <c r="Y6" s="1143"/>
      <c r="Z6" s="1121"/>
      <c r="AA6" s="1094"/>
      <c r="AB6" s="1141"/>
      <c r="AC6" s="1139"/>
    </row>
    <row r="7" spans="1:29" ht="26.25" customHeight="1">
      <c r="A7" s="1133"/>
      <c r="B7" s="1135"/>
      <c r="C7" s="1148"/>
      <c r="D7" s="552"/>
      <c r="E7" s="553"/>
      <c r="F7" s="1133"/>
      <c r="G7" s="1135"/>
      <c r="H7" s="1133"/>
      <c r="I7" s="1134"/>
      <c r="J7" s="1134"/>
      <c r="K7" s="1134"/>
      <c r="L7" s="1135"/>
      <c r="M7" s="1137"/>
      <c r="N7" s="873"/>
      <c r="O7" s="1121"/>
      <c r="P7" s="555" t="s">
        <v>1014</v>
      </c>
      <c r="Q7" s="556" t="s">
        <v>1015</v>
      </c>
      <c r="R7" s="1011" t="s">
        <v>10</v>
      </c>
      <c r="S7" s="1012"/>
      <c r="T7" s="201" t="s">
        <v>148</v>
      </c>
      <c r="U7" s="1011" t="s">
        <v>10</v>
      </c>
      <c r="V7" s="1012"/>
      <c r="W7" s="557" t="s">
        <v>148</v>
      </c>
      <c r="X7" s="1120" t="s">
        <v>10</v>
      </c>
      <c r="Y7" s="1121"/>
      <c r="Z7" s="557" t="s">
        <v>148</v>
      </c>
      <c r="AA7" s="1137"/>
      <c r="AB7" s="1120"/>
      <c r="AC7" s="1121"/>
    </row>
    <row r="8" spans="1:29" ht="15.75" customHeight="1">
      <c r="A8" s="1125">
        <v>1</v>
      </c>
      <c r="B8" s="1126"/>
      <c r="C8" s="558">
        <v>2</v>
      </c>
      <c r="D8" s="559"/>
      <c r="E8" s="874">
        <v>3</v>
      </c>
      <c r="F8" s="1125">
        <v>4</v>
      </c>
      <c r="G8" s="1126"/>
      <c r="H8" s="1005">
        <v>4</v>
      </c>
      <c r="I8" s="1119"/>
      <c r="J8" s="1119"/>
      <c r="K8" s="1119"/>
      <c r="L8" s="1006"/>
      <c r="M8" s="206">
        <v>5</v>
      </c>
      <c r="N8" s="838"/>
      <c r="O8" s="839">
        <v>6</v>
      </c>
      <c r="P8" s="1005">
        <v>7</v>
      </c>
      <c r="Q8" s="1006"/>
      <c r="R8" s="1005">
        <v>8</v>
      </c>
      <c r="S8" s="1119"/>
      <c r="T8" s="1006"/>
      <c r="U8" s="1005">
        <v>9</v>
      </c>
      <c r="V8" s="1119"/>
      <c r="W8" s="1006"/>
      <c r="X8" s="1005">
        <v>10</v>
      </c>
      <c r="Y8" s="1119"/>
      <c r="Z8" s="1006"/>
      <c r="AA8" s="206">
        <v>11</v>
      </c>
      <c r="AB8" s="1005">
        <v>12</v>
      </c>
      <c r="AC8" s="1006"/>
    </row>
    <row r="9" spans="1:29" ht="15.75" customHeight="1">
      <c r="A9" s="561"/>
      <c r="B9" s="562"/>
      <c r="C9" s="563"/>
      <c r="D9" s="562"/>
      <c r="E9" s="564"/>
      <c r="F9" s="561"/>
      <c r="G9" s="562"/>
      <c r="H9" s="565"/>
      <c r="I9" s="565"/>
      <c r="J9" s="565"/>
      <c r="K9" s="566"/>
      <c r="L9" s="567"/>
      <c r="M9" s="566"/>
      <c r="N9" s="568"/>
      <c r="O9" s="218"/>
      <c r="P9" s="217"/>
      <c r="Q9" s="569"/>
      <c r="R9" s="217"/>
      <c r="S9" s="218"/>
      <c r="T9" s="570"/>
      <c r="U9" s="217"/>
      <c r="V9" s="218"/>
      <c r="W9" s="571"/>
      <c r="X9" s="222"/>
      <c r="Y9" s="218"/>
      <c r="Z9" s="572"/>
      <c r="AA9" s="573"/>
      <c r="AB9" s="574"/>
      <c r="AC9" s="575"/>
    </row>
    <row r="10" spans="1:29" ht="40.5" customHeight="1">
      <c r="A10" s="280"/>
      <c r="B10" s="281"/>
      <c r="C10" s="160"/>
      <c r="D10" s="281"/>
      <c r="E10" s="282"/>
      <c r="F10" s="280"/>
      <c r="G10" s="281"/>
      <c r="H10" s="863">
        <v>1</v>
      </c>
      <c r="I10" s="863" t="s">
        <v>46</v>
      </c>
      <c r="J10" s="863"/>
      <c r="K10" s="113"/>
      <c r="L10" s="576"/>
      <c r="M10" s="113" t="s">
        <v>962</v>
      </c>
      <c r="N10" s="577"/>
      <c r="O10" s="862"/>
      <c r="P10" s="230"/>
      <c r="Q10" s="865"/>
      <c r="R10" s="230"/>
      <c r="S10" s="862"/>
      <c r="T10" s="249"/>
      <c r="U10" s="230"/>
      <c r="V10" s="862"/>
      <c r="W10" s="578"/>
      <c r="X10" s="235"/>
      <c r="Y10" s="862"/>
      <c r="Z10" s="579"/>
      <c r="AA10" s="292"/>
      <c r="AB10" s="286"/>
      <c r="AC10" s="287"/>
    </row>
    <row r="11" spans="1:29" ht="46.5" customHeight="1">
      <c r="A11" s="280"/>
      <c r="B11" s="281"/>
      <c r="C11" s="160"/>
      <c r="D11" s="281"/>
      <c r="E11" s="282"/>
      <c r="F11" s="280"/>
      <c r="G11" s="281"/>
      <c r="H11" s="863">
        <v>1</v>
      </c>
      <c r="I11" s="863" t="s">
        <v>46</v>
      </c>
      <c r="J11" s="863" t="s">
        <v>11</v>
      </c>
      <c r="K11" s="113"/>
      <c r="L11" s="576"/>
      <c r="M11" s="113" t="s">
        <v>963</v>
      </c>
      <c r="N11" s="577"/>
      <c r="O11" s="580"/>
      <c r="P11" s="230"/>
      <c r="Q11" s="865"/>
      <c r="R11" s="230"/>
      <c r="S11" s="862"/>
      <c r="T11" s="232">
        <f>SUM(T13+T57+T99+T109+T118+T138+T173+T181+T198+T210+T239+T256+T266+T277)</f>
        <v>51864335000</v>
      </c>
      <c r="U11" s="230"/>
      <c r="V11" s="862"/>
      <c r="W11" s="232">
        <f>SUM(W13+W57+W99+W109+W118+W138+W173+W181+W198+W210+W239+W256+W266+W277)</f>
        <v>39068450000</v>
      </c>
      <c r="X11" s="235"/>
      <c r="Y11" s="581"/>
      <c r="Z11" s="232">
        <f>SUM(Z13+Z57+Z99+Z109+Z118+Z138+Z173+Z181+Z198+Z210+Z239+Z256+Z266+Z277)</f>
        <v>89678567050</v>
      </c>
      <c r="AA11" s="292"/>
      <c r="AB11" s="286"/>
      <c r="AC11" s="287"/>
    </row>
    <row r="12" spans="1:29" ht="12" customHeight="1">
      <c r="A12" s="280"/>
      <c r="B12" s="281"/>
      <c r="C12" s="160"/>
      <c r="D12" s="281"/>
      <c r="E12" s="282"/>
      <c r="F12" s="280"/>
      <c r="G12" s="281"/>
      <c r="H12" s="853"/>
      <c r="I12" s="853"/>
      <c r="J12" s="853"/>
      <c r="K12" s="865"/>
      <c r="L12" s="864"/>
      <c r="M12" s="865"/>
      <c r="N12" s="310"/>
      <c r="O12" s="862"/>
      <c r="P12" s="230"/>
      <c r="Q12" s="865"/>
      <c r="R12" s="230"/>
      <c r="S12" s="862"/>
      <c r="T12" s="834"/>
      <c r="U12" s="230"/>
      <c r="V12" s="862"/>
      <c r="W12" s="583"/>
      <c r="X12" s="235"/>
      <c r="Y12" s="87"/>
      <c r="Z12" s="387"/>
      <c r="AA12" s="292"/>
      <c r="AB12" s="286"/>
      <c r="AC12" s="287"/>
    </row>
    <row r="13" spans="1:31" ht="37.5" customHeight="1">
      <c r="A13" s="584"/>
      <c r="B13" s="585" t="s">
        <v>522</v>
      </c>
      <c r="C13" s="586" t="s">
        <v>1016</v>
      </c>
      <c r="D13" s="1043" t="s">
        <v>1123</v>
      </c>
      <c r="E13" s="1044"/>
      <c r="F13" s="535" t="s">
        <v>3</v>
      </c>
      <c r="G13" s="585" t="s">
        <v>1124</v>
      </c>
      <c r="H13" s="863">
        <v>1</v>
      </c>
      <c r="I13" s="863" t="s">
        <v>46</v>
      </c>
      <c r="J13" s="863" t="s">
        <v>11</v>
      </c>
      <c r="K13" s="113" t="s">
        <v>11</v>
      </c>
      <c r="L13" s="576"/>
      <c r="M13" s="587" t="s">
        <v>525</v>
      </c>
      <c r="N13" s="588" t="s">
        <v>3</v>
      </c>
      <c r="O13" s="589" t="s">
        <v>1019</v>
      </c>
      <c r="P13" s="254">
        <v>45</v>
      </c>
      <c r="Q13" s="113" t="s">
        <v>502</v>
      </c>
      <c r="R13" s="254">
        <v>17</v>
      </c>
      <c r="S13" s="188" t="s">
        <v>164</v>
      </c>
      <c r="T13" s="249">
        <f>SUM(T17:T55)</f>
        <v>6174959000</v>
      </c>
      <c r="U13" s="254">
        <v>16</v>
      </c>
      <c r="V13" s="188" t="s">
        <v>164</v>
      </c>
      <c r="W13" s="249">
        <f>SUM(W17:W55)</f>
        <v>4856006000</v>
      </c>
      <c r="X13" s="254">
        <f>P13+R13+U13</f>
        <v>78</v>
      </c>
      <c r="Y13" s="188" t="s">
        <v>164</v>
      </c>
      <c r="Z13" s="249">
        <f>SUM(Z17:Z55)</f>
        <v>11030965000</v>
      </c>
      <c r="AA13" s="590" t="s">
        <v>166</v>
      </c>
      <c r="AB13" s="286"/>
      <c r="AC13" s="591" t="s">
        <v>983</v>
      </c>
      <c r="AE13" s="288" t="e">
        <f>#REF!+#REF!+#REF!+T13+W13</f>
        <v>#REF!</v>
      </c>
    </row>
    <row r="14" spans="1:31" ht="25.5" customHeight="1">
      <c r="A14" s="584"/>
      <c r="B14" s="585" t="s">
        <v>523</v>
      </c>
      <c r="C14" s="586" t="s">
        <v>1017</v>
      </c>
      <c r="D14" s="1045"/>
      <c r="E14" s="1046"/>
      <c r="F14" s="535" t="s">
        <v>3</v>
      </c>
      <c r="G14" s="585" t="s">
        <v>1125</v>
      </c>
      <c r="H14" s="863"/>
      <c r="I14" s="857"/>
      <c r="J14" s="857"/>
      <c r="K14" s="166"/>
      <c r="L14" s="592"/>
      <c r="M14" s="593" t="s">
        <v>526</v>
      </c>
      <c r="N14" s="588"/>
      <c r="O14" s="589" t="s">
        <v>1020</v>
      </c>
      <c r="P14" s="230"/>
      <c r="Q14" s="865"/>
      <c r="R14" s="254"/>
      <c r="S14" s="188"/>
      <c r="T14" s="320"/>
      <c r="U14" s="254"/>
      <c r="V14" s="188"/>
      <c r="W14" s="594"/>
      <c r="X14" s="250"/>
      <c r="Y14" s="595"/>
      <c r="Z14" s="249"/>
      <c r="AA14" s="292"/>
      <c r="AB14" s="286"/>
      <c r="AC14" s="287"/>
      <c r="AE14" s="288"/>
    </row>
    <row r="15" spans="1:29" ht="20.25" customHeight="1">
      <c r="A15" s="584"/>
      <c r="B15" s="585" t="s">
        <v>524</v>
      </c>
      <c r="C15" s="586" t="s">
        <v>1018</v>
      </c>
      <c r="D15" s="1045"/>
      <c r="E15" s="1046"/>
      <c r="F15" s="535" t="s">
        <v>3</v>
      </c>
      <c r="G15" s="585" t="s">
        <v>1126</v>
      </c>
      <c r="H15" s="863"/>
      <c r="I15" s="863"/>
      <c r="J15" s="863"/>
      <c r="K15" s="113"/>
      <c r="L15" s="576"/>
      <c r="M15" s="587"/>
      <c r="N15" s="588"/>
      <c r="O15" s="589"/>
      <c r="P15" s="230"/>
      <c r="Q15" s="865"/>
      <c r="R15" s="230"/>
      <c r="S15" s="862"/>
      <c r="T15" s="232"/>
      <c r="U15" s="230"/>
      <c r="V15" s="862"/>
      <c r="W15" s="578"/>
      <c r="X15" s="235"/>
      <c r="Y15" s="581"/>
      <c r="Z15" s="249"/>
      <c r="AA15" s="292"/>
      <c r="AB15" s="286"/>
      <c r="AC15" s="287"/>
    </row>
    <row r="16" spans="1:29" ht="20.25" customHeight="1">
      <c r="A16" s="584"/>
      <c r="B16" s="585" t="s">
        <v>169</v>
      </c>
      <c r="C16" s="586"/>
      <c r="D16" s="1047"/>
      <c r="E16" s="1048"/>
      <c r="F16" s="535"/>
      <c r="G16" s="585" t="s">
        <v>1127</v>
      </c>
      <c r="H16" s="863"/>
      <c r="I16" s="857"/>
      <c r="J16" s="857"/>
      <c r="K16" s="166"/>
      <c r="L16" s="592"/>
      <c r="M16" s="593"/>
      <c r="N16" s="535"/>
      <c r="O16" s="585"/>
      <c r="P16" s="230"/>
      <c r="Q16" s="865"/>
      <c r="R16" s="230"/>
      <c r="S16" s="862"/>
      <c r="T16" s="320"/>
      <c r="U16" s="230"/>
      <c r="V16" s="862"/>
      <c r="W16" s="320"/>
      <c r="X16" s="235"/>
      <c r="Y16" s="581"/>
      <c r="Z16" s="249"/>
      <c r="AA16" s="292"/>
      <c r="AB16" s="286"/>
      <c r="AC16" s="287"/>
    </row>
    <row r="17" spans="1:29" ht="20.25" customHeight="1">
      <c r="A17" s="584"/>
      <c r="B17" s="585"/>
      <c r="C17" s="586"/>
      <c r="D17" s="119"/>
      <c r="E17" s="585"/>
      <c r="F17" s="535"/>
      <c r="G17" s="813">
        <f>1966/2318</f>
        <v>0.8481449525452976</v>
      </c>
      <c r="H17" s="1116" t="s">
        <v>834</v>
      </c>
      <c r="I17" s="1116" t="s">
        <v>46</v>
      </c>
      <c r="J17" s="1116"/>
      <c r="K17" s="1116" t="s">
        <v>11</v>
      </c>
      <c r="L17" s="1116" t="s">
        <v>15</v>
      </c>
      <c r="M17" s="1116" t="s">
        <v>439</v>
      </c>
      <c r="N17" s="840"/>
      <c r="O17" s="426" t="s">
        <v>793</v>
      </c>
      <c r="P17" s="230">
        <v>4</v>
      </c>
      <c r="Q17" s="865" t="s">
        <v>161</v>
      </c>
      <c r="R17" s="230">
        <v>4</v>
      </c>
      <c r="S17" s="862" t="s">
        <v>161</v>
      </c>
      <c r="T17" s="895">
        <v>1005300000</v>
      </c>
      <c r="U17" s="230">
        <v>4</v>
      </c>
      <c r="V17" s="862" t="s">
        <v>161</v>
      </c>
      <c r="W17" s="895">
        <v>916800000</v>
      </c>
      <c r="X17" s="230">
        <v>4</v>
      </c>
      <c r="Y17" s="862" t="s">
        <v>161</v>
      </c>
      <c r="Z17" s="255"/>
      <c r="AA17" s="292"/>
      <c r="AB17" s="286"/>
      <c r="AC17" s="287"/>
    </row>
    <row r="18" spans="1:29" ht="43.5" customHeight="1">
      <c r="A18" s="280"/>
      <c r="B18" s="585"/>
      <c r="C18" s="865"/>
      <c r="D18" s="284"/>
      <c r="E18" s="862"/>
      <c r="F18" s="310"/>
      <c r="G18" s="862"/>
      <c r="H18" s="1117"/>
      <c r="I18" s="1117"/>
      <c r="J18" s="1117"/>
      <c r="K18" s="1117"/>
      <c r="L18" s="1117"/>
      <c r="M18" s="1117"/>
      <c r="N18" s="836"/>
      <c r="O18" s="597"/>
      <c r="P18" s="524">
        <v>7</v>
      </c>
      <c r="Q18" s="865" t="s">
        <v>80</v>
      </c>
      <c r="R18" s="230"/>
      <c r="S18" s="862"/>
      <c r="T18" s="920"/>
      <c r="U18" s="524">
        <v>7</v>
      </c>
      <c r="V18" s="862" t="s">
        <v>80</v>
      </c>
      <c r="W18" s="920"/>
      <c r="X18" s="230"/>
      <c r="Y18" s="862"/>
      <c r="Z18" s="932">
        <f>T17+W17</f>
        <v>1922100000</v>
      </c>
      <c r="AA18" s="284"/>
      <c r="AB18" s="286"/>
      <c r="AC18" s="862"/>
    </row>
    <row r="19" spans="1:29" ht="36.75" customHeight="1">
      <c r="A19" s="280"/>
      <c r="B19" s="862"/>
      <c r="C19" s="865"/>
      <c r="D19" s="284"/>
      <c r="E19" s="862"/>
      <c r="F19" s="310"/>
      <c r="G19" s="862"/>
      <c r="H19" s="1117"/>
      <c r="I19" s="1117"/>
      <c r="J19" s="1117"/>
      <c r="K19" s="1117"/>
      <c r="L19" s="1117"/>
      <c r="M19" s="1117"/>
      <c r="N19" s="297"/>
      <c r="O19" s="597"/>
      <c r="P19" s="524">
        <v>5</v>
      </c>
      <c r="Q19" s="598" t="s">
        <v>81</v>
      </c>
      <c r="R19" s="230"/>
      <c r="S19" s="862"/>
      <c r="T19" s="920"/>
      <c r="U19" s="524">
        <v>6</v>
      </c>
      <c r="V19" s="599" t="s">
        <v>81</v>
      </c>
      <c r="W19" s="920"/>
      <c r="X19" s="230"/>
      <c r="Y19" s="862"/>
      <c r="Z19" s="992"/>
      <c r="AA19" s="284"/>
      <c r="AB19" s="286"/>
      <c r="AC19" s="862"/>
    </row>
    <row r="20" spans="1:29" ht="28.5" customHeight="1">
      <c r="A20" s="280"/>
      <c r="B20" s="862"/>
      <c r="C20" s="865"/>
      <c r="D20" s="284"/>
      <c r="E20" s="862"/>
      <c r="F20" s="310"/>
      <c r="G20" s="862"/>
      <c r="H20" s="1117"/>
      <c r="I20" s="1117"/>
      <c r="J20" s="1117"/>
      <c r="K20" s="1117"/>
      <c r="L20" s="1117"/>
      <c r="M20" s="1117"/>
      <c r="N20" s="297"/>
      <c r="O20" s="597"/>
      <c r="P20" s="230">
        <v>1</v>
      </c>
      <c r="Q20" s="865" t="s">
        <v>156</v>
      </c>
      <c r="R20" s="230"/>
      <c r="S20" s="862"/>
      <c r="T20" s="920"/>
      <c r="U20" s="230">
        <v>2</v>
      </c>
      <c r="V20" s="862" t="s">
        <v>156</v>
      </c>
      <c r="W20" s="920"/>
      <c r="X20" s="230"/>
      <c r="Y20" s="862"/>
      <c r="Z20" s="992"/>
      <c r="AA20" s="284"/>
      <c r="AB20" s="286"/>
      <c r="AC20" s="862"/>
    </row>
    <row r="21" spans="1:29" ht="33" customHeight="1">
      <c r="A21" s="280"/>
      <c r="B21" s="862"/>
      <c r="C21" s="865"/>
      <c r="D21" s="284"/>
      <c r="E21" s="862"/>
      <c r="F21" s="310"/>
      <c r="G21" s="862"/>
      <c r="H21" s="1118"/>
      <c r="I21" s="1118"/>
      <c r="J21" s="1118"/>
      <c r="K21" s="1118"/>
      <c r="L21" s="1118"/>
      <c r="M21" s="1118"/>
      <c r="N21" s="872"/>
      <c r="O21" s="600"/>
      <c r="P21" s="230">
        <v>1</v>
      </c>
      <c r="Q21" s="865" t="s">
        <v>181</v>
      </c>
      <c r="R21" s="230"/>
      <c r="S21" s="862"/>
      <c r="T21" s="896"/>
      <c r="U21" s="230">
        <v>1</v>
      </c>
      <c r="V21" s="862" t="s">
        <v>181</v>
      </c>
      <c r="W21" s="896"/>
      <c r="X21" s="230"/>
      <c r="Y21" s="862"/>
      <c r="Z21" s="933"/>
      <c r="AA21" s="284"/>
      <c r="AB21" s="286"/>
      <c r="AC21" s="862"/>
    </row>
    <row r="22" spans="1:29" ht="39">
      <c r="A22" s="280"/>
      <c r="B22" s="862"/>
      <c r="C22" s="865"/>
      <c r="D22" s="284"/>
      <c r="E22" s="862"/>
      <c r="F22" s="310"/>
      <c r="G22" s="862"/>
      <c r="H22" s="1089"/>
      <c r="I22" s="1089"/>
      <c r="J22" s="1089"/>
      <c r="K22" s="1102" t="s">
        <v>11</v>
      </c>
      <c r="L22" s="1096" t="s">
        <v>32</v>
      </c>
      <c r="M22" s="926" t="s">
        <v>83</v>
      </c>
      <c r="N22" s="871"/>
      <c r="O22" s="1099" t="s">
        <v>795</v>
      </c>
      <c r="P22" s="230">
        <v>44</v>
      </c>
      <c r="Q22" s="865" t="s">
        <v>1032</v>
      </c>
      <c r="R22" s="230">
        <v>33</v>
      </c>
      <c r="S22" s="862" t="s">
        <v>132</v>
      </c>
      <c r="T22" s="979">
        <v>100947000</v>
      </c>
      <c r="U22" s="230">
        <v>24</v>
      </c>
      <c r="V22" s="862" t="s">
        <v>132</v>
      </c>
      <c r="W22" s="979">
        <v>58140000</v>
      </c>
      <c r="X22" s="230">
        <f>P22+R22+U22</f>
        <v>101</v>
      </c>
      <c r="Y22" s="862" t="s">
        <v>132</v>
      </c>
      <c r="Z22" s="1111">
        <f>T22+W22</f>
        <v>159087000</v>
      </c>
      <c r="AA22" s="292"/>
      <c r="AB22" s="286"/>
      <c r="AC22" s="287"/>
    </row>
    <row r="23" spans="1:29" ht="25.5" customHeight="1" hidden="1">
      <c r="A23" s="280"/>
      <c r="B23" s="601" t="s">
        <v>14</v>
      </c>
      <c r="C23" s="602"/>
      <c r="D23" s="603"/>
      <c r="E23" s="601"/>
      <c r="F23" s="604"/>
      <c r="G23" s="601"/>
      <c r="H23" s="1089"/>
      <c r="I23" s="1089"/>
      <c r="J23" s="1089"/>
      <c r="K23" s="1102"/>
      <c r="L23" s="1097"/>
      <c r="M23" s="1088"/>
      <c r="N23" s="297"/>
      <c r="O23" s="1099"/>
      <c r="P23" s="230"/>
      <c r="Q23" s="865" t="s">
        <v>85</v>
      </c>
      <c r="R23" s="230"/>
      <c r="S23" s="862" t="s">
        <v>85</v>
      </c>
      <c r="T23" s="979"/>
      <c r="U23" s="230"/>
      <c r="V23" s="862" t="s">
        <v>85</v>
      </c>
      <c r="W23" s="979"/>
      <c r="X23" s="230"/>
      <c r="Y23" s="862" t="s">
        <v>85</v>
      </c>
      <c r="Z23" s="1111"/>
      <c r="AA23" s="292"/>
      <c r="AB23" s="286"/>
      <c r="AC23" s="287"/>
    </row>
    <row r="24" spans="1:29" ht="39">
      <c r="A24" s="280"/>
      <c r="B24" s="281"/>
      <c r="C24" s="160"/>
      <c r="D24" s="281"/>
      <c r="E24" s="282"/>
      <c r="F24" s="281"/>
      <c r="G24" s="281"/>
      <c r="H24" s="1089"/>
      <c r="I24" s="1089"/>
      <c r="J24" s="1089"/>
      <c r="K24" s="1102"/>
      <c r="L24" s="1098"/>
      <c r="M24" s="927"/>
      <c r="N24" s="872"/>
      <c r="O24" s="1099"/>
      <c r="P24" s="230">
        <v>222</v>
      </c>
      <c r="Q24" s="865" t="s">
        <v>1033</v>
      </c>
      <c r="R24" s="230">
        <v>103</v>
      </c>
      <c r="S24" s="862" t="s">
        <v>132</v>
      </c>
      <c r="T24" s="979"/>
      <c r="U24" s="230">
        <v>94</v>
      </c>
      <c r="V24" s="862" t="s">
        <v>132</v>
      </c>
      <c r="W24" s="979"/>
      <c r="X24" s="230">
        <f>P24+R24+U24</f>
        <v>419</v>
      </c>
      <c r="Y24" s="862" t="s">
        <v>132</v>
      </c>
      <c r="Z24" s="1111"/>
      <c r="AA24" s="292"/>
      <c r="AB24" s="286"/>
      <c r="AC24" s="287"/>
    </row>
    <row r="25" spans="1:29" ht="45" customHeight="1">
      <c r="A25" s="280"/>
      <c r="B25" s="281"/>
      <c r="C25" s="160"/>
      <c r="D25" s="281"/>
      <c r="E25" s="282"/>
      <c r="F25" s="281"/>
      <c r="G25" s="281"/>
      <c r="H25" s="1090"/>
      <c r="I25" s="1090"/>
      <c r="J25" s="1090"/>
      <c r="K25" s="926" t="s">
        <v>11</v>
      </c>
      <c r="L25" s="1096" t="s">
        <v>17</v>
      </c>
      <c r="M25" s="926" t="s">
        <v>87</v>
      </c>
      <c r="N25" s="871"/>
      <c r="O25" s="1044" t="s">
        <v>796</v>
      </c>
      <c r="P25" s="230">
        <v>23</v>
      </c>
      <c r="Q25" s="865" t="s">
        <v>797</v>
      </c>
      <c r="R25" s="230">
        <v>34</v>
      </c>
      <c r="S25" s="862" t="s">
        <v>797</v>
      </c>
      <c r="T25" s="895">
        <v>737339000</v>
      </c>
      <c r="U25" s="230">
        <v>27</v>
      </c>
      <c r="V25" s="862" t="s">
        <v>797</v>
      </c>
      <c r="W25" s="895">
        <v>647027000</v>
      </c>
      <c r="X25" s="230">
        <v>34</v>
      </c>
      <c r="Y25" s="862" t="s">
        <v>797</v>
      </c>
      <c r="Z25" s="932">
        <f>T25+W25</f>
        <v>1384366000</v>
      </c>
      <c r="AA25" s="285"/>
      <c r="AB25" s="286"/>
      <c r="AC25" s="287"/>
    </row>
    <row r="26" spans="1:29" ht="59.25" customHeight="1">
      <c r="A26" s="280"/>
      <c r="B26" s="281"/>
      <c r="C26" s="160"/>
      <c r="D26" s="281"/>
      <c r="E26" s="282"/>
      <c r="F26" s="281"/>
      <c r="G26" s="281"/>
      <c r="H26" s="1091"/>
      <c r="I26" s="1091"/>
      <c r="J26" s="1091"/>
      <c r="K26" s="1088"/>
      <c r="L26" s="1097"/>
      <c r="M26" s="1088"/>
      <c r="N26" s="297"/>
      <c r="O26" s="950"/>
      <c r="P26" s="230">
        <v>31</v>
      </c>
      <c r="Q26" s="865" t="s">
        <v>798</v>
      </c>
      <c r="R26" s="230">
        <v>31</v>
      </c>
      <c r="S26" s="862" t="s">
        <v>798</v>
      </c>
      <c r="T26" s="920"/>
      <c r="U26" s="230">
        <v>28</v>
      </c>
      <c r="V26" s="862" t="s">
        <v>798</v>
      </c>
      <c r="W26" s="920"/>
      <c r="X26" s="230">
        <v>31</v>
      </c>
      <c r="Y26" s="862" t="s">
        <v>798</v>
      </c>
      <c r="Z26" s="992"/>
      <c r="AA26" s="284"/>
      <c r="AB26" s="605"/>
      <c r="AC26" s="606"/>
    </row>
    <row r="27" spans="1:29" ht="64.5">
      <c r="A27" s="280"/>
      <c r="B27" s="281"/>
      <c r="C27" s="160"/>
      <c r="D27" s="281"/>
      <c r="E27" s="282"/>
      <c r="F27" s="281"/>
      <c r="G27" s="281"/>
      <c r="H27" s="1091"/>
      <c r="I27" s="1091"/>
      <c r="J27" s="1091"/>
      <c r="K27" s="1088"/>
      <c r="L27" s="1097"/>
      <c r="M27" s="1088"/>
      <c r="N27" s="297"/>
      <c r="O27" s="950"/>
      <c r="P27" s="230">
        <v>31</v>
      </c>
      <c r="Q27" s="865" t="s">
        <v>686</v>
      </c>
      <c r="R27" s="230">
        <v>31</v>
      </c>
      <c r="S27" s="862" t="s">
        <v>799</v>
      </c>
      <c r="T27" s="896"/>
      <c r="U27" s="230">
        <v>54</v>
      </c>
      <c r="V27" s="862" t="s">
        <v>799</v>
      </c>
      <c r="W27" s="1073"/>
      <c r="X27" s="230">
        <f>P27+R27+U27</f>
        <v>116</v>
      </c>
      <c r="Y27" s="862" t="s">
        <v>799</v>
      </c>
      <c r="Z27" s="933"/>
      <c r="AA27" s="284"/>
      <c r="AB27" s="605"/>
      <c r="AC27" s="606"/>
    </row>
    <row r="28" spans="1:29" ht="45.75" customHeight="1">
      <c r="A28" s="280"/>
      <c r="B28" s="281"/>
      <c r="C28" s="160"/>
      <c r="D28" s="281"/>
      <c r="E28" s="282"/>
      <c r="F28" s="281"/>
      <c r="G28" s="281"/>
      <c r="H28" s="853"/>
      <c r="I28" s="853"/>
      <c r="J28" s="853"/>
      <c r="K28" s="865" t="s">
        <v>11</v>
      </c>
      <c r="L28" s="864" t="s">
        <v>18</v>
      </c>
      <c r="M28" s="865" t="s">
        <v>89</v>
      </c>
      <c r="N28" s="310"/>
      <c r="O28" s="862" t="s">
        <v>800</v>
      </c>
      <c r="P28" s="230">
        <v>89</v>
      </c>
      <c r="Q28" s="865" t="s">
        <v>90</v>
      </c>
      <c r="R28" s="230">
        <v>91</v>
      </c>
      <c r="S28" s="862" t="s">
        <v>801</v>
      </c>
      <c r="T28" s="837">
        <v>154840000</v>
      </c>
      <c r="U28" s="230">
        <v>90</v>
      </c>
      <c r="V28" s="862" t="s">
        <v>801</v>
      </c>
      <c r="W28" s="146">
        <v>159582000</v>
      </c>
      <c r="X28" s="230">
        <v>91</v>
      </c>
      <c r="Y28" s="862" t="s">
        <v>801</v>
      </c>
      <c r="Z28" s="607">
        <f aca="true" t="shared" si="0" ref="Z28:Z47">T28+W28</f>
        <v>314422000</v>
      </c>
      <c r="AA28" s="284"/>
      <c r="AB28" s="286"/>
      <c r="AC28" s="862"/>
    </row>
    <row r="29" spans="1:29" ht="48" customHeight="1">
      <c r="A29" s="280"/>
      <c r="B29" s="281"/>
      <c r="C29" s="160"/>
      <c r="D29" s="281"/>
      <c r="E29" s="282"/>
      <c r="F29" s="281"/>
      <c r="G29" s="281"/>
      <c r="H29" s="1089"/>
      <c r="I29" s="1089"/>
      <c r="J29" s="1089"/>
      <c r="K29" s="1102" t="s">
        <v>11</v>
      </c>
      <c r="L29" s="1101" t="s">
        <v>19</v>
      </c>
      <c r="M29" s="1102" t="s">
        <v>91</v>
      </c>
      <c r="N29" s="871"/>
      <c r="O29" s="1099" t="s">
        <v>92</v>
      </c>
      <c r="P29" s="230">
        <v>107</v>
      </c>
      <c r="Q29" s="862" t="s">
        <v>688</v>
      </c>
      <c r="R29" s="608">
        <v>28</v>
      </c>
      <c r="S29" s="862" t="s">
        <v>688</v>
      </c>
      <c r="T29" s="979">
        <v>162516000</v>
      </c>
      <c r="U29" s="608">
        <v>28</v>
      </c>
      <c r="V29" s="862" t="s">
        <v>688</v>
      </c>
      <c r="W29" s="979">
        <v>162541000</v>
      </c>
      <c r="X29" s="230">
        <f aca="true" t="shared" si="1" ref="X29:X41">P29+R29+U29</f>
        <v>163</v>
      </c>
      <c r="Y29" s="862" t="s">
        <v>688</v>
      </c>
      <c r="Z29" s="1111">
        <f t="shared" si="0"/>
        <v>325057000</v>
      </c>
      <c r="AA29" s="284"/>
      <c r="AB29" s="286"/>
      <c r="AC29" s="862"/>
    </row>
    <row r="30" spans="1:29" ht="29.25" customHeight="1">
      <c r="A30" s="280"/>
      <c r="B30" s="281"/>
      <c r="C30" s="160"/>
      <c r="D30" s="281"/>
      <c r="E30" s="282"/>
      <c r="F30" s="281"/>
      <c r="G30" s="281"/>
      <c r="H30" s="1089"/>
      <c r="I30" s="1089"/>
      <c r="J30" s="1089"/>
      <c r="K30" s="1102"/>
      <c r="L30" s="1101"/>
      <c r="M30" s="1102"/>
      <c r="N30" s="297"/>
      <c r="O30" s="1099"/>
      <c r="P30" s="230">
        <v>126345</v>
      </c>
      <c r="Q30" s="862" t="s">
        <v>689</v>
      </c>
      <c r="R30" s="230">
        <v>63345</v>
      </c>
      <c r="S30" s="862" t="s">
        <v>159</v>
      </c>
      <c r="T30" s="979"/>
      <c r="U30" s="230">
        <v>63345</v>
      </c>
      <c r="V30" s="862" t="s">
        <v>159</v>
      </c>
      <c r="W30" s="979"/>
      <c r="X30" s="230">
        <f t="shared" si="1"/>
        <v>253035</v>
      </c>
      <c r="Y30" s="862" t="s">
        <v>159</v>
      </c>
      <c r="Z30" s="1111">
        <f t="shared" si="0"/>
        <v>0</v>
      </c>
      <c r="AA30" s="609"/>
      <c r="AB30" s="286"/>
      <c r="AC30" s="862"/>
    </row>
    <row r="31" spans="1:29" ht="29.25" customHeight="1">
      <c r="A31" s="280"/>
      <c r="B31" s="281"/>
      <c r="C31" s="160"/>
      <c r="D31" s="281"/>
      <c r="E31" s="282"/>
      <c r="F31" s="281"/>
      <c r="G31" s="281"/>
      <c r="H31" s="1089"/>
      <c r="I31" s="1089"/>
      <c r="J31" s="1089"/>
      <c r="K31" s="1102"/>
      <c r="L31" s="1101"/>
      <c r="M31" s="1102"/>
      <c r="N31" s="297"/>
      <c r="O31" s="1099"/>
      <c r="P31" s="230">
        <v>320</v>
      </c>
      <c r="Q31" s="862" t="s">
        <v>690</v>
      </c>
      <c r="R31" s="230">
        <v>61</v>
      </c>
      <c r="S31" s="862" t="s">
        <v>36</v>
      </c>
      <c r="T31" s="979"/>
      <c r="U31" s="230">
        <v>61</v>
      </c>
      <c r="V31" s="862" t="s">
        <v>36</v>
      </c>
      <c r="W31" s="979"/>
      <c r="X31" s="230">
        <f t="shared" si="1"/>
        <v>442</v>
      </c>
      <c r="Y31" s="862" t="s">
        <v>36</v>
      </c>
      <c r="Z31" s="1111">
        <f t="shared" si="0"/>
        <v>0</v>
      </c>
      <c r="AA31" s="284"/>
      <c r="AB31" s="286"/>
      <c r="AC31" s="862"/>
    </row>
    <row r="32" spans="1:29" ht="29.25" customHeight="1">
      <c r="A32" s="280"/>
      <c r="B32" s="281"/>
      <c r="C32" s="160"/>
      <c r="D32" s="281"/>
      <c r="E32" s="282"/>
      <c r="F32" s="281"/>
      <c r="G32" s="281"/>
      <c r="H32" s="1089"/>
      <c r="I32" s="1089"/>
      <c r="J32" s="1089"/>
      <c r="K32" s="1102"/>
      <c r="L32" s="1101"/>
      <c r="M32" s="1102"/>
      <c r="N32" s="872"/>
      <c r="O32" s="1099"/>
      <c r="P32" s="230">
        <v>15</v>
      </c>
      <c r="Q32" s="862" t="s">
        <v>691</v>
      </c>
      <c r="R32" s="230">
        <v>50</v>
      </c>
      <c r="S32" s="862" t="s">
        <v>802</v>
      </c>
      <c r="T32" s="979"/>
      <c r="U32" s="230">
        <v>50</v>
      </c>
      <c r="V32" s="862" t="s">
        <v>802</v>
      </c>
      <c r="W32" s="979"/>
      <c r="X32" s="230">
        <f t="shared" si="1"/>
        <v>115</v>
      </c>
      <c r="Y32" s="862" t="s">
        <v>802</v>
      </c>
      <c r="Z32" s="1111">
        <f t="shared" si="0"/>
        <v>0</v>
      </c>
      <c r="AA32" s="292"/>
      <c r="AB32" s="286"/>
      <c r="AC32" s="287"/>
    </row>
    <row r="33" spans="1:29" ht="79.5" customHeight="1">
      <c r="A33" s="280"/>
      <c r="B33" s="281"/>
      <c r="C33" s="160"/>
      <c r="D33" s="281"/>
      <c r="E33" s="282"/>
      <c r="F33" s="281"/>
      <c r="G33" s="281"/>
      <c r="H33" s="853"/>
      <c r="I33" s="853"/>
      <c r="J33" s="853"/>
      <c r="K33" s="865" t="s">
        <v>11</v>
      </c>
      <c r="L33" s="864" t="s">
        <v>20</v>
      </c>
      <c r="M33" s="865" t="s">
        <v>96</v>
      </c>
      <c r="N33" s="310"/>
      <c r="O33" s="862" t="s">
        <v>693</v>
      </c>
      <c r="P33" s="301">
        <v>80</v>
      </c>
      <c r="Q33" s="865" t="s">
        <v>97</v>
      </c>
      <c r="R33" s="230">
        <v>30</v>
      </c>
      <c r="S33" s="862" t="s">
        <v>161</v>
      </c>
      <c r="T33" s="837">
        <v>59223000</v>
      </c>
      <c r="U33" s="230">
        <v>30</v>
      </c>
      <c r="V33" s="862" t="s">
        <v>161</v>
      </c>
      <c r="W33" s="146">
        <v>59248000</v>
      </c>
      <c r="X33" s="230">
        <f t="shared" si="1"/>
        <v>140</v>
      </c>
      <c r="Y33" s="862" t="s">
        <v>161</v>
      </c>
      <c r="Z33" s="607">
        <f t="shared" si="0"/>
        <v>118471000</v>
      </c>
      <c r="AA33" s="284"/>
      <c r="AB33" s="286"/>
      <c r="AC33" s="862"/>
    </row>
    <row r="34" spans="1:29" ht="54" customHeight="1">
      <c r="A34" s="280"/>
      <c r="B34" s="281"/>
      <c r="C34" s="160"/>
      <c r="D34" s="281"/>
      <c r="E34" s="282"/>
      <c r="F34" s="281"/>
      <c r="G34" s="281"/>
      <c r="H34" s="926"/>
      <c r="I34" s="926"/>
      <c r="J34" s="926"/>
      <c r="K34" s="926" t="s">
        <v>11</v>
      </c>
      <c r="L34" s="1076" t="s">
        <v>21</v>
      </c>
      <c r="M34" s="926" t="s">
        <v>98</v>
      </c>
      <c r="N34" s="1114"/>
      <c r="O34" s="930" t="s">
        <v>563</v>
      </c>
      <c r="P34" s="230">
        <v>2</v>
      </c>
      <c r="Q34" s="865" t="s">
        <v>161</v>
      </c>
      <c r="R34" s="230">
        <v>4</v>
      </c>
      <c r="S34" s="862" t="s">
        <v>161</v>
      </c>
      <c r="T34" s="895">
        <v>49764000</v>
      </c>
      <c r="U34" s="230">
        <v>2</v>
      </c>
      <c r="V34" s="862" t="s">
        <v>161</v>
      </c>
      <c r="W34" s="1113">
        <v>49764000</v>
      </c>
      <c r="X34" s="230">
        <f t="shared" si="1"/>
        <v>8</v>
      </c>
      <c r="Y34" s="862" t="s">
        <v>161</v>
      </c>
      <c r="Z34" s="932">
        <f t="shared" si="0"/>
        <v>99528000</v>
      </c>
      <c r="AA34" s="609"/>
      <c r="AB34" s="286"/>
      <c r="AC34" s="862"/>
    </row>
    <row r="35" spans="1:29" ht="54" customHeight="1">
      <c r="A35" s="280"/>
      <c r="B35" s="281"/>
      <c r="C35" s="160"/>
      <c r="D35" s="281"/>
      <c r="E35" s="282"/>
      <c r="F35" s="281"/>
      <c r="G35" s="281"/>
      <c r="H35" s="927"/>
      <c r="I35" s="927"/>
      <c r="J35" s="927"/>
      <c r="K35" s="927"/>
      <c r="L35" s="927"/>
      <c r="M35" s="927"/>
      <c r="N35" s="1115"/>
      <c r="O35" s="931"/>
      <c r="P35" s="230">
        <v>22176</v>
      </c>
      <c r="Q35" s="865" t="s">
        <v>696</v>
      </c>
      <c r="R35" s="230">
        <v>7392</v>
      </c>
      <c r="S35" s="862" t="s">
        <v>696</v>
      </c>
      <c r="T35" s="896"/>
      <c r="U35" s="230">
        <v>7392</v>
      </c>
      <c r="V35" s="862" t="s">
        <v>696</v>
      </c>
      <c r="W35" s="948"/>
      <c r="X35" s="230">
        <f t="shared" si="1"/>
        <v>36960</v>
      </c>
      <c r="Y35" s="862" t="s">
        <v>696</v>
      </c>
      <c r="Z35" s="933">
        <f t="shared" si="0"/>
        <v>0</v>
      </c>
      <c r="AA35" s="284"/>
      <c r="AB35" s="286"/>
      <c r="AC35" s="862"/>
    </row>
    <row r="36" spans="1:29" ht="90" customHeight="1">
      <c r="A36" s="280"/>
      <c r="B36" s="281"/>
      <c r="C36" s="160"/>
      <c r="D36" s="281"/>
      <c r="E36" s="282"/>
      <c r="F36" s="281"/>
      <c r="G36" s="281"/>
      <c r="H36" s="926"/>
      <c r="I36" s="926"/>
      <c r="J36" s="926"/>
      <c r="K36" s="926" t="s">
        <v>11</v>
      </c>
      <c r="L36" s="1076" t="s">
        <v>39</v>
      </c>
      <c r="M36" s="926" t="s">
        <v>100</v>
      </c>
      <c r="N36" s="871"/>
      <c r="O36" s="930" t="s">
        <v>564</v>
      </c>
      <c r="P36" s="230">
        <v>80</v>
      </c>
      <c r="Q36" s="865" t="s">
        <v>972</v>
      </c>
      <c r="R36" s="230">
        <v>24</v>
      </c>
      <c r="S36" s="862" t="s">
        <v>972</v>
      </c>
      <c r="T36" s="986">
        <v>116000000</v>
      </c>
      <c r="U36" s="230">
        <v>24</v>
      </c>
      <c r="V36" s="862" t="s">
        <v>972</v>
      </c>
      <c r="W36" s="986">
        <v>116000000</v>
      </c>
      <c r="X36" s="230">
        <f t="shared" si="1"/>
        <v>128</v>
      </c>
      <c r="Y36" s="862" t="s">
        <v>970</v>
      </c>
      <c r="Z36" s="986">
        <f t="shared" si="0"/>
        <v>232000000</v>
      </c>
      <c r="AA36" s="284"/>
      <c r="AB36" s="286"/>
      <c r="AC36" s="862"/>
    </row>
    <row r="37" spans="1:29" ht="51.75">
      <c r="A37" s="280"/>
      <c r="B37" s="281"/>
      <c r="C37" s="160"/>
      <c r="D37" s="281"/>
      <c r="E37" s="282"/>
      <c r="F37" s="281"/>
      <c r="G37" s="281"/>
      <c r="H37" s="1088"/>
      <c r="I37" s="1088"/>
      <c r="J37" s="1088"/>
      <c r="K37" s="1088"/>
      <c r="L37" s="1088"/>
      <c r="M37" s="1088"/>
      <c r="N37" s="297"/>
      <c r="O37" s="950"/>
      <c r="P37" s="230">
        <v>56</v>
      </c>
      <c r="Q37" s="865" t="s">
        <v>1034</v>
      </c>
      <c r="R37" s="230">
        <v>20</v>
      </c>
      <c r="S37" s="862" t="s">
        <v>1034</v>
      </c>
      <c r="T37" s="987"/>
      <c r="U37" s="230">
        <v>20</v>
      </c>
      <c r="V37" s="862" t="s">
        <v>1034</v>
      </c>
      <c r="W37" s="987"/>
      <c r="X37" s="230">
        <f t="shared" si="1"/>
        <v>96</v>
      </c>
      <c r="Y37" s="862" t="s">
        <v>972</v>
      </c>
      <c r="Z37" s="987">
        <f t="shared" si="0"/>
        <v>0</v>
      </c>
      <c r="AA37" s="609"/>
      <c r="AB37" s="286"/>
      <c r="AC37" s="862"/>
    </row>
    <row r="38" spans="1:29" ht="39">
      <c r="A38" s="280"/>
      <c r="B38" s="281"/>
      <c r="C38" s="160"/>
      <c r="D38" s="281"/>
      <c r="E38" s="282"/>
      <c r="F38" s="281"/>
      <c r="G38" s="281"/>
      <c r="H38" s="927"/>
      <c r="I38" s="927"/>
      <c r="J38" s="927"/>
      <c r="K38" s="927"/>
      <c r="L38" s="927"/>
      <c r="M38" s="927"/>
      <c r="N38" s="297"/>
      <c r="O38" s="931"/>
      <c r="P38" s="230">
        <v>384</v>
      </c>
      <c r="Q38" s="865" t="s">
        <v>1035</v>
      </c>
      <c r="R38" s="230">
        <v>150</v>
      </c>
      <c r="S38" s="862" t="s">
        <v>1035</v>
      </c>
      <c r="T38" s="988"/>
      <c r="U38" s="230">
        <v>150</v>
      </c>
      <c r="V38" s="862" t="s">
        <v>1035</v>
      </c>
      <c r="W38" s="988"/>
      <c r="X38" s="230">
        <f t="shared" si="1"/>
        <v>684</v>
      </c>
      <c r="Y38" s="862" t="s">
        <v>971</v>
      </c>
      <c r="Z38" s="988">
        <f t="shared" si="0"/>
        <v>0</v>
      </c>
      <c r="AA38" s="284"/>
      <c r="AB38" s="286"/>
      <c r="AC38" s="862"/>
    </row>
    <row r="39" spans="1:29" ht="75" customHeight="1">
      <c r="A39" s="280"/>
      <c r="B39" s="281"/>
      <c r="C39" s="160"/>
      <c r="D39" s="281"/>
      <c r="E39" s="282"/>
      <c r="F39" s="281"/>
      <c r="G39" s="281"/>
      <c r="H39" s="926"/>
      <c r="I39" s="926"/>
      <c r="J39" s="926"/>
      <c r="K39" s="926" t="s">
        <v>11</v>
      </c>
      <c r="L39" s="1076" t="s">
        <v>22</v>
      </c>
      <c r="M39" s="926" t="s">
        <v>101</v>
      </c>
      <c r="N39" s="871"/>
      <c r="O39" s="930" t="s">
        <v>565</v>
      </c>
      <c r="P39" s="230">
        <v>12672</v>
      </c>
      <c r="Q39" s="862" t="s">
        <v>1036</v>
      </c>
      <c r="R39" s="230">
        <v>6144</v>
      </c>
      <c r="S39" s="862" t="s">
        <v>1036</v>
      </c>
      <c r="T39" s="895">
        <v>314400000</v>
      </c>
      <c r="U39" s="230">
        <v>6144</v>
      </c>
      <c r="V39" s="862" t="s">
        <v>1036</v>
      </c>
      <c r="W39" s="895">
        <v>261440000</v>
      </c>
      <c r="X39" s="230">
        <f t="shared" si="1"/>
        <v>24960</v>
      </c>
      <c r="Y39" s="862" t="s">
        <v>803</v>
      </c>
      <c r="Z39" s="895">
        <f t="shared" si="0"/>
        <v>575840000</v>
      </c>
      <c r="AA39" s="284"/>
      <c r="AB39" s="286"/>
      <c r="AC39" s="862"/>
    </row>
    <row r="40" spans="1:29" ht="60" customHeight="1">
      <c r="A40" s="280"/>
      <c r="B40" s="281"/>
      <c r="C40" s="160"/>
      <c r="D40" s="281"/>
      <c r="E40" s="282"/>
      <c r="F40" s="281"/>
      <c r="G40" s="281"/>
      <c r="H40" s="1088"/>
      <c r="I40" s="1088"/>
      <c r="J40" s="1088"/>
      <c r="K40" s="1088"/>
      <c r="L40" s="1088"/>
      <c r="M40" s="1088"/>
      <c r="N40" s="297"/>
      <c r="O40" s="950"/>
      <c r="P40" s="230">
        <v>10368</v>
      </c>
      <c r="Q40" s="862" t="s">
        <v>1037</v>
      </c>
      <c r="R40" s="230">
        <v>5632</v>
      </c>
      <c r="S40" s="862" t="s">
        <v>1037</v>
      </c>
      <c r="T40" s="920"/>
      <c r="U40" s="230">
        <v>5632</v>
      </c>
      <c r="V40" s="862" t="s">
        <v>1037</v>
      </c>
      <c r="W40" s="920"/>
      <c r="X40" s="230">
        <f t="shared" si="1"/>
        <v>21632</v>
      </c>
      <c r="Y40" s="862" t="s">
        <v>804</v>
      </c>
      <c r="Z40" s="920">
        <f t="shared" si="0"/>
        <v>0</v>
      </c>
      <c r="AA40" s="609"/>
      <c r="AB40" s="286"/>
      <c r="AC40" s="862"/>
    </row>
    <row r="41" spans="1:29" ht="53.25" customHeight="1">
      <c r="A41" s="280"/>
      <c r="B41" s="281"/>
      <c r="C41" s="160"/>
      <c r="D41" s="281"/>
      <c r="E41" s="282"/>
      <c r="F41" s="281"/>
      <c r="G41" s="281"/>
      <c r="H41" s="1088"/>
      <c r="I41" s="1088"/>
      <c r="J41" s="1088"/>
      <c r="K41" s="1088"/>
      <c r="L41" s="1088"/>
      <c r="M41" s="1088"/>
      <c r="N41" s="297"/>
      <c r="O41" s="950"/>
      <c r="P41" s="230">
        <v>2520</v>
      </c>
      <c r="Q41" s="862" t="s">
        <v>1038</v>
      </c>
      <c r="R41" s="230">
        <v>1440</v>
      </c>
      <c r="S41" s="862" t="s">
        <v>1038</v>
      </c>
      <c r="T41" s="920"/>
      <c r="U41" s="230">
        <v>1440</v>
      </c>
      <c r="V41" s="862" t="s">
        <v>1038</v>
      </c>
      <c r="W41" s="920"/>
      <c r="X41" s="230">
        <f t="shared" si="1"/>
        <v>5400</v>
      </c>
      <c r="Y41" s="862" t="s">
        <v>805</v>
      </c>
      <c r="Z41" s="920">
        <f t="shared" si="0"/>
        <v>0</v>
      </c>
      <c r="AA41" s="284"/>
      <c r="AB41" s="286"/>
      <c r="AC41" s="862"/>
    </row>
    <row r="42" spans="1:29" ht="106.5" customHeight="1">
      <c r="A42" s="280"/>
      <c r="B42" s="281"/>
      <c r="C42" s="160"/>
      <c r="D42" s="281"/>
      <c r="E42" s="282"/>
      <c r="F42" s="281"/>
      <c r="G42" s="281"/>
      <c r="H42" s="927"/>
      <c r="I42" s="927"/>
      <c r="J42" s="927"/>
      <c r="K42" s="927"/>
      <c r="L42" s="927"/>
      <c r="M42" s="927"/>
      <c r="N42" s="297"/>
      <c r="O42" s="931"/>
      <c r="P42" s="230">
        <v>150</v>
      </c>
      <c r="Q42" s="862" t="s">
        <v>704</v>
      </c>
      <c r="R42" s="52"/>
      <c r="S42" s="862"/>
      <c r="T42" s="896"/>
      <c r="U42" s="52"/>
      <c r="V42" s="862"/>
      <c r="W42" s="896"/>
      <c r="X42" s="52"/>
      <c r="Y42" s="862"/>
      <c r="Z42" s="896">
        <f t="shared" si="0"/>
        <v>0</v>
      </c>
      <c r="AA42" s="284"/>
      <c r="AB42" s="286"/>
      <c r="AC42" s="862"/>
    </row>
    <row r="43" spans="1:29" ht="79.5" customHeight="1">
      <c r="A43" s="280"/>
      <c r="B43" s="281"/>
      <c r="C43" s="160"/>
      <c r="D43" s="281"/>
      <c r="E43" s="282"/>
      <c r="F43" s="281"/>
      <c r="G43" s="281"/>
      <c r="H43" s="1089"/>
      <c r="I43" s="1089"/>
      <c r="J43" s="1089"/>
      <c r="K43" s="1102" t="s">
        <v>11</v>
      </c>
      <c r="L43" s="1112" t="s">
        <v>922</v>
      </c>
      <c r="M43" s="1102" t="s">
        <v>102</v>
      </c>
      <c r="N43" s="871"/>
      <c r="O43" s="1099" t="s">
        <v>566</v>
      </c>
      <c r="P43" s="230">
        <v>142</v>
      </c>
      <c r="Q43" s="865" t="s">
        <v>706</v>
      </c>
      <c r="R43" s="230">
        <v>75</v>
      </c>
      <c r="S43" s="862" t="s">
        <v>706</v>
      </c>
      <c r="T43" s="979">
        <v>987836000</v>
      </c>
      <c r="U43" s="230">
        <v>132</v>
      </c>
      <c r="V43" s="862" t="s">
        <v>706</v>
      </c>
      <c r="W43" s="979">
        <v>457211000</v>
      </c>
      <c r="X43" s="230">
        <f>P43+R43+U43</f>
        <v>349</v>
      </c>
      <c r="Y43" s="862" t="s">
        <v>706</v>
      </c>
      <c r="Z43" s="1111">
        <f t="shared" si="0"/>
        <v>1445047000</v>
      </c>
      <c r="AA43" s="285"/>
      <c r="AB43" s="286"/>
      <c r="AC43" s="287"/>
    </row>
    <row r="44" spans="1:29" ht="80.25" customHeight="1">
      <c r="A44" s="280"/>
      <c r="B44" s="281"/>
      <c r="C44" s="160"/>
      <c r="D44" s="281"/>
      <c r="E44" s="282"/>
      <c r="F44" s="281"/>
      <c r="G44" s="281"/>
      <c r="H44" s="1089"/>
      <c r="I44" s="1089"/>
      <c r="J44" s="1089"/>
      <c r="K44" s="1102"/>
      <c r="L44" s="1101"/>
      <c r="M44" s="1102"/>
      <c r="N44" s="872"/>
      <c r="O44" s="1099"/>
      <c r="P44" s="230">
        <v>32</v>
      </c>
      <c r="Q44" s="865" t="s">
        <v>707</v>
      </c>
      <c r="R44" s="230">
        <v>88</v>
      </c>
      <c r="S44" s="862" t="s">
        <v>707</v>
      </c>
      <c r="T44" s="979"/>
      <c r="U44" s="230">
        <v>38</v>
      </c>
      <c r="V44" s="862" t="s">
        <v>707</v>
      </c>
      <c r="W44" s="979"/>
      <c r="X44" s="230">
        <f>P44+R44+U44</f>
        <v>158</v>
      </c>
      <c r="Y44" s="862" t="s">
        <v>707</v>
      </c>
      <c r="Z44" s="1111">
        <f t="shared" si="0"/>
        <v>0</v>
      </c>
      <c r="AA44" s="292"/>
      <c r="AB44" s="286"/>
      <c r="AC44" s="287"/>
    </row>
    <row r="45" spans="1:29" ht="64.5">
      <c r="A45" s="280"/>
      <c r="B45" s="281"/>
      <c r="C45" s="160"/>
      <c r="D45" s="281"/>
      <c r="E45" s="282"/>
      <c r="F45" s="281"/>
      <c r="G45" s="281"/>
      <c r="H45" s="1089"/>
      <c r="I45" s="1089"/>
      <c r="J45" s="1089"/>
      <c r="K45" s="1102" t="s">
        <v>11</v>
      </c>
      <c r="L45" s="1103" t="s">
        <v>923</v>
      </c>
      <c r="M45" s="926" t="s">
        <v>105</v>
      </c>
      <c r="N45" s="871"/>
      <c r="O45" s="930" t="s">
        <v>567</v>
      </c>
      <c r="P45" s="230">
        <v>216</v>
      </c>
      <c r="Q45" s="862" t="s">
        <v>1039</v>
      </c>
      <c r="R45" s="230">
        <v>144</v>
      </c>
      <c r="S45" s="862" t="s">
        <v>1039</v>
      </c>
      <c r="T45" s="895">
        <v>399220000</v>
      </c>
      <c r="U45" s="230">
        <v>144</v>
      </c>
      <c r="V45" s="862" t="s">
        <v>1039</v>
      </c>
      <c r="W45" s="895">
        <v>385720000</v>
      </c>
      <c r="X45" s="230">
        <f>P45+R45+U45</f>
        <v>504</v>
      </c>
      <c r="Y45" s="862" t="s">
        <v>1039</v>
      </c>
      <c r="Z45" s="932">
        <f t="shared" si="0"/>
        <v>784940000</v>
      </c>
      <c r="AA45" s="285"/>
      <c r="AB45" s="286"/>
      <c r="AC45" s="287"/>
    </row>
    <row r="46" spans="1:29" ht="51.75">
      <c r="A46" s="280"/>
      <c r="B46" s="281"/>
      <c r="C46" s="160"/>
      <c r="D46" s="281"/>
      <c r="E46" s="282"/>
      <c r="F46" s="281"/>
      <c r="G46" s="281"/>
      <c r="H46" s="1089"/>
      <c r="I46" s="1089"/>
      <c r="J46" s="1089"/>
      <c r="K46" s="1102"/>
      <c r="L46" s="1097"/>
      <c r="M46" s="1088"/>
      <c r="N46" s="872"/>
      <c r="O46" s="950"/>
      <c r="P46" s="230">
        <v>108</v>
      </c>
      <c r="Q46" s="862" t="s">
        <v>1041</v>
      </c>
      <c r="R46" s="230">
        <v>180</v>
      </c>
      <c r="S46" s="862" t="s">
        <v>1041</v>
      </c>
      <c r="T46" s="920"/>
      <c r="U46" s="230"/>
      <c r="V46" s="862" t="s">
        <v>1040</v>
      </c>
      <c r="W46" s="920"/>
      <c r="X46" s="230">
        <f>P46+R46+U46</f>
        <v>288</v>
      </c>
      <c r="Y46" s="862" t="s">
        <v>1041</v>
      </c>
      <c r="Z46" s="992">
        <f t="shared" si="0"/>
        <v>0</v>
      </c>
      <c r="AA46" s="292"/>
      <c r="AB46" s="286"/>
      <c r="AC46" s="287"/>
    </row>
    <row r="47" spans="1:29" ht="30.75" customHeight="1">
      <c r="A47" s="280"/>
      <c r="B47" s="281"/>
      <c r="C47" s="160"/>
      <c r="D47" s="281"/>
      <c r="E47" s="282"/>
      <c r="F47" s="281"/>
      <c r="G47" s="281"/>
      <c r="H47" s="853"/>
      <c r="I47" s="853"/>
      <c r="J47" s="853"/>
      <c r="K47" s="865"/>
      <c r="L47" s="1098"/>
      <c r="M47" s="927"/>
      <c r="N47" s="872"/>
      <c r="O47" s="931"/>
      <c r="P47" s="230"/>
      <c r="Q47" s="865"/>
      <c r="R47" s="230"/>
      <c r="S47" s="862"/>
      <c r="T47" s="896"/>
      <c r="U47" s="230"/>
      <c r="V47" s="862"/>
      <c r="W47" s="896"/>
      <c r="X47" s="230"/>
      <c r="Y47" s="862"/>
      <c r="Z47" s="933">
        <f t="shared" si="0"/>
        <v>0</v>
      </c>
      <c r="AA47" s="292"/>
      <c r="AB47" s="286"/>
      <c r="AC47" s="287"/>
    </row>
    <row r="48" spans="1:29" ht="39">
      <c r="A48" s="280"/>
      <c r="B48" s="281"/>
      <c r="C48" s="160"/>
      <c r="D48" s="281"/>
      <c r="E48" s="282"/>
      <c r="F48" s="281"/>
      <c r="G48" s="281"/>
      <c r="H48" s="853"/>
      <c r="I48" s="853"/>
      <c r="J48" s="853"/>
      <c r="K48" s="865" t="s">
        <v>11</v>
      </c>
      <c r="L48" s="864" t="s">
        <v>924</v>
      </c>
      <c r="M48" s="865" t="s">
        <v>108</v>
      </c>
      <c r="N48" s="310"/>
      <c r="O48" s="862" t="s">
        <v>568</v>
      </c>
      <c r="P48" s="301">
        <v>36</v>
      </c>
      <c r="Q48" s="862" t="s">
        <v>36</v>
      </c>
      <c r="R48" s="230">
        <v>12</v>
      </c>
      <c r="S48" s="862" t="s">
        <v>36</v>
      </c>
      <c r="T48" s="837">
        <v>44100000</v>
      </c>
      <c r="U48" s="230">
        <v>20</v>
      </c>
      <c r="V48" s="862" t="s">
        <v>36</v>
      </c>
      <c r="W48" s="146">
        <v>49700000</v>
      </c>
      <c r="X48" s="230">
        <f>P48+R48+U48</f>
        <v>68</v>
      </c>
      <c r="Y48" s="862" t="s">
        <v>36</v>
      </c>
      <c r="Z48" s="607">
        <f>T48+W48</f>
        <v>93800000</v>
      </c>
      <c r="AA48" s="285"/>
      <c r="AB48" s="286"/>
      <c r="AC48" s="862"/>
    </row>
    <row r="49" spans="1:29" ht="51.75">
      <c r="A49" s="280"/>
      <c r="B49" s="281"/>
      <c r="C49" s="160"/>
      <c r="D49" s="281"/>
      <c r="E49" s="282"/>
      <c r="F49" s="281"/>
      <c r="G49" s="281"/>
      <c r="H49" s="853"/>
      <c r="I49" s="853"/>
      <c r="J49" s="853"/>
      <c r="K49" s="865" t="s">
        <v>11</v>
      </c>
      <c r="L49" s="864" t="s">
        <v>23</v>
      </c>
      <c r="M49" s="865" t="s">
        <v>109</v>
      </c>
      <c r="N49" s="310"/>
      <c r="O49" s="862" t="s">
        <v>569</v>
      </c>
      <c r="P49" s="230">
        <v>8</v>
      </c>
      <c r="Q49" s="865" t="s">
        <v>110</v>
      </c>
      <c r="R49" s="230">
        <v>8</v>
      </c>
      <c r="S49" s="862" t="s">
        <v>161</v>
      </c>
      <c r="T49" s="837">
        <v>642802000</v>
      </c>
      <c r="U49" s="230">
        <v>8</v>
      </c>
      <c r="V49" s="862" t="s">
        <v>161</v>
      </c>
      <c r="W49" s="147">
        <v>431486000</v>
      </c>
      <c r="X49" s="230">
        <v>8</v>
      </c>
      <c r="Y49" s="862" t="s">
        <v>161</v>
      </c>
      <c r="Z49" s="607">
        <f>T49+W49</f>
        <v>1074288000</v>
      </c>
      <c r="AA49" s="285"/>
      <c r="AB49" s="286"/>
      <c r="AC49" s="862"/>
    </row>
    <row r="50" spans="1:29" ht="51.75">
      <c r="A50" s="280"/>
      <c r="B50" s="281"/>
      <c r="C50" s="160"/>
      <c r="D50" s="281"/>
      <c r="E50" s="282"/>
      <c r="F50" s="281"/>
      <c r="G50" s="281"/>
      <c r="H50" s="853"/>
      <c r="I50" s="853"/>
      <c r="J50" s="853"/>
      <c r="K50" s="865" t="s">
        <v>11</v>
      </c>
      <c r="L50" s="864" t="s">
        <v>925</v>
      </c>
      <c r="M50" s="865" t="s">
        <v>111</v>
      </c>
      <c r="N50" s="310"/>
      <c r="O50" s="862" t="s">
        <v>570</v>
      </c>
      <c r="P50" s="230">
        <v>9</v>
      </c>
      <c r="Q50" s="865" t="s">
        <v>712</v>
      </c>
      <c r="R50" s="230">
        <v>6</v>
      </c>
      <c r="S50" s="862" t="s">
        <v>161</v>
      </c>
      <c r="T50" s="837">
        <v>207912000</v>
      </c>
      <c r="U50" s="230">
        <v>3</v>
      </c>
      <c r="V50" s="862" t="s">
        <v>161</v>
      </c>
      <c r="W50" s="147">
        <v>189384000</v>
      </c>
      <c r="X50" s="230">
        <f>P50+R50+U50</f>
        <v>18</v>
      </c>
      <c r="Y50" s="862" t="s">
        <v>161</v>
      </c>
      <c r="Z50" s="607">
        <f>T50+W50</f>
        <v>397296000</v>
      </c>
      <c r="AA50" s="285"/>
      <c r="AB50" s="286"/>
      <c r="AC50" s="862"/>
    </row>
    <row r="51" spans="1:29" ht="25.5">
      <c r="A51" s="280"/>
      <c r="B51" s="281"/>
      <c r="C51" s="160"/>
      <c r="D51" s="281"/>
      <c r="E51" s="282"/>
      <c r="F51" s="281"/>
      <c r="G51" s="281"/>
      <c r="H51" s="1089"/>
      <c r="I51" s="1089"/>
      <c r="J51" s="1089"/>
      <c r="K51" s="1102" t="s">
        <v>11</v>
      </c>
      <c r="L51" s="1101" t="s">
        <v>24</v>
      </c>
      <c r="M51" s="1102" t="s">
        <v>113</v>
      </c>
      <c r="N51" s="871"/>
      <c r="O51" s="1099" t="s">
        <v>571</v>
      </c>
      <c r="P51" s="230">
        <v>22</v>
      </c>
      <c r="Q51" s="865" t="s">
        <v>714</v>
      </c>
      <c r="R51" s="230">
        <v>34</v>
      </c>
      <c r="S51" s="862" t="s">
        <v>82</v>
      </c>
      <c r="T51" s="1001">
        <v>899265000</v>
      </c>
      <c r="U51" s="230">
        <v>30</v>
      </c>
      <c r="V51" s="862" t="s">
        <v>82</v>
      </c>
      <c r="W51" s="1001">
        <v>788075000</v>
      </c>
      <c r="X51" s="230">
        <v>34</v>
      </c>
      <c r="Y51" s="862" t="s">
        <v>82</v>
      </c>
      <c r="Z51" s="607">
        <f>T51+W51</f>
        <v>1687340000</v>
      </c>
      <c r="AA51" s="285"/>
      <c r="AB51" s="286"/>
      <c r="AC51" s="287"/>
    </row>
    <row r="52" spans="1:29" ht="78">
      <c r="A52" s="280"/>
      <c r="B52" s="281"/>
      <c r="C52" s="160"/>
      <c r="D52" s="281"/>
      <c r="E52" s="282"/>
      <c r="F52" s="281"/>
      <c r="G52" s="281"/>
      <c r="H52" s="1089"/>
      <c r="I52" s="1089"/>
      <c r="J52" s="1089"/>
      <c r="K52" s="1102"/>
      <c r="L52" s="1101"/>
      <c r="M52" s="1102"/>
      <c r="N52" s="872"/>
      <c r="O52" s="1099"/>
      <c r="P52" s="230">
        <v>30</v>
      </c>
      <c r="Q52" s="865" t="s">
        <v>715</v>
      </c>
      <c r="R52" s="230">
        <v>30</v>
      </c>
      <c r="S52" s="862" t="s">
        <v>82</v>
      </c>
      <c r="T52" s="1001"/>
      <c r="U52" s="230">
        <v>30</v>
      </c>
      <c r="V52" s="862" t="s">
        <v>82</v>
      </c>
      <c r="W52" s="1001"/>
      <c r="X52" s="230">
        <v>30</v>
      </c>
      <c r="Y52" s="862" t="s">
        <v>82</v>
      </c>
      <c r="Z52" s="868"/>
      <c r="AA52" s="285"/>
      <c r="AB52" s="286"/>
      <c r="AC52" s="862"/>
    </row>
    <row r="53" spans="1:29" ht="25.5">
      <c r="A53" s="280"/>
      <c r="B53" s="281"/>
      <c r="C53" s="160"/>
      <c r="D53" s="281"/>
      <c r="E53" s="282"/>
      <c r="F53" s="281"/>
      <c r="G53" s="281"/>
      <c r="H53" s="1090"/>
      <c r="I53" s="1090"/>
      <c r="J53" s="1090"/>
      <c r="K53" s="926" t="s">
        <v>11</v>
      </c>
      <c r="L53" s="1096" t="s">
        <v>13</v>
      </c>
      <c r="M53" s="926" t="s">
        <v>649</v>
      </c>
      <c r="N53" s="871"/>
      <c r="O53" s="930" t="s">
        <v>794</v>
      </c>
      <c r="P53" s="230"/>
      <c r="Q53" s="862" t="s">
        <v>650</v>
      </c>
      <c r="R53" s="230">
        <v>1100</v>
      </c>
      <c r="S53" s="862" t="s">
        <v>650</v>
      </c>
      <c r="T53" s="895">
        <v>9000000</v>
      </c>
      <c r="U53" s="230"/>
      <c r="V53" s="862" t="s">
        <v>650</v>
      </c>
      <c r="W53" s="895"/>
      <c r="X53" s="230">
        <f>R53+U53</f>
        <v>1100</v>
      </c>
      <c r="Y53" s="862" t="s">
        <v>650</v>
      </c>
      <c r="Z53" s="932">
        <f>T53+W53</f>
        <v>9000000</v>
      </c>
      <c r="AA53" s="285"/>
      <c r="AB53" s="286"/>
      <c r="AC53" s="287"/>
    </row>
    <row r="54" spans="1:29" ht="25.5">
      <c r="A54" s="280"/>
      <c r="B54" s="281"/>
      <c r="C54" s="160"/>
      <c r="D54" s="281"/>
      <c r="E54" s="282"/>
      <c r="F54" s="281"/>
      <c r="G54" s="281"/>
      <c r="H54" s="1092"/>
      <c r="I54" s="1092"/>
      <c r="J54" s="1092"/>
      <c r="K54" s="927"/>
      <c r="L54" s="1098"/>
      <c r="M54" s="927"/>
      <c r="N54" s="872"/>
      <c r="O54" s="931"/>
      <c r="P54" s="230"/>
      <c r="Q54" s="862" t="s">
        <v>651</v>
      </c>
      <c r="R54" s="230">
        <v>800</v>
      </c>
      <c r="S54" s="862" t="s">
        <v>651</v>
      </c>
      <c r="T54" s="896"/>
      <c r="U54" s="230"/>
      <c r="V54" s="862" t="s">
        <v>651</v>
      </c>
      <c r="W54" s="1073"/>
      <c r="X54" s="230">
        <f>P54+R54+U54</f>
        <v>800</v>
      </c>
      <c r="Y54" s="862" t="s">
        <v>651</v>
      </c>
      <c r="Z54" s="933">
        <f>T54+W54</f>
        <v>0</v>
      </c>
      <c r="AA54" s="292"/>
      <c r="AB54" s="286"/>
      <c r="AC54" s="287"/>
    </row>
    <row r="55" spans="1:29" ht="45" customHeight="1">
      <c r="A55" s="280"/>
      <c r="B55" s="281"/>
      <c r="C55" s="160"/>
      <c r="D55" s="281"/>
      <c r="E55" s="282"/>
      <c r="F55" s="281"/>
      <c r="G55" s="281"/>
      <c r="H55" s="853"/>
      <c r="I55" s="853"/>
      <c r="J55" s="853"/>
      <c r="K55" s="865" t="s">
        <v>11</v>
      </c>
      <c r="L55" s="864" t="s">
        <v>41</v>
      </c>
      <c r="M55" s="865" t="s">
        <v>806</v>
      </c>
      <c r="N55" s="310"/>
      <c r="O55" s="862" t="s">
        <v>807</v>
      </c>
      <c r="P55" s="230"/>
      <c r="Q55" s="862" t="s">
        <v>82</v>
      </c>
      <c r="R55" s="230">
        <v>13</v>
      </c>
      <c r="S55" s="862" t="s">
        <v>82</v>
      </c>
      <c r="T55" s="834">
        <v>284495000</v>
      </c>
      <c r="U55" s="230">
        <v>5</v>
      </c>
      <c r="V55" s="862" t="s">
        <v>82</v>
      </c>
      <c r="W55" s="147">
        <v>123888000</v>
      </c>
      <c r="X55" s="230">
        <v>5</v>
      </c>
      <c r="Y55" s="862" t="s">
        <v>82</v>
      </c>
      <c r="Z55" s="607">
        <f>T55+W55</f>
        <v>408383000</v>
      </c>
      <c r="AA55" s="285"/>
      <c r="AB55" s="286"/>
      <c r="AC55" s="287"/>
    </row>
    <row r="56" spans="1:29" ht="22.5" customHeight="1">
      <c r="A56" s="280"/>
      <c r="B56" s="281"/>
      <c r="C56" s="160"/>
      <c r="D56" s="281"/>
      <c r="E56" s="282"/>
      <c r="F56" s="281"/>
      <c r="G56" s="281"/>
      <c r="H56" s="853"/>
      <c r="I56" s="853"/>
      <c r="J56" s="853"/>
      <c r="K56" s="865"/>
      <c r="L56" s="864"/>
      <c r="M56" s="865"/>
      <c r="N56" s="284"/>
      <c r="O56" s="862"/>
      <c r="P56" s="230"/>
      <c r="Q56" s="865"/>
      <c r="R56" s="230"/>
      <c r="S56" s="862"/>
      <c r="T56" s="239"/>
      <c r="U56" s="230"/>
      <c r="V56" s="862"/>
      <c r="W56" s="239"/>
      <c r="X56" s="269"/>
      <c r="Y56" s="862"/>
      <c r="Z56" s="868"/>
      <c r="AA56" s="292"/>
      <c r="AB56" s="286"/>
      <c r="AC56" s="287"/>
    </row>
    <row r="57" spans="1:31" ht="20.25" customHeight="1">
      <c r="A57" s="280"/>
      <c r="B57" s="281"/>
      <c r="C57" s="160"/>
      <c r="D57" s="281"/>
      <c r="E57" s="282"/>
      <c r="F57" s="611"/>
      <c r="G57" s="862"/>
      <c r="H57" s="863">
        <v>1</v>
      </c>
      <c r="I57" s="863" t="s">
        <v>46</v>
      </c>
      <c r="J57" s="863" t="s">
        <v>11</v>
      </c>
      <c r="K57" s="113" t="s">
        <v>25</v>
      </c>
      <c r="L57" s="576"/>
      <c r="M57" s="587" t="s">
        <v>405</v>
      </c>
      <c r="N57" s="612" t="s">
        <v>3</v>
      </c>
      <c r="O57" s="613" t="s">
        <v>895</v>
      </c>
      <c r="P57" s="254">
        <v>78</v>
      </c>
      <c r="Q57" s="113" t="s">
        <v>502</v>
      </c>
      <c r="R57" s="254">
        <v>8</v>
      </c>
      <c r="S57" s="188" t="s">
        <v>164</v>
      </c>
      <c r="T57" s="232">
        <f>SUM(T60:T97)</f>
        <v>3584971000</v>
      </c>
      <c r="U57" s="254">
        <v>9</v>
      </c>
      <c r="V57" s="188" t="s">
        <v>164</v>
      </c>
      <c r="W57" s="232">
        <f>SUM(W60:W97)</f>
        <v>1885160000</v>
      </c>
      <c r="X57" s="254">
        <f>P57+R57+U57</f>
        <v>95</v>
      </c>
      <c r="Y57" s="188" t="s">
        <v>164</v>
      </c>
      <c r="Z57" s="232">
        <f>SUM(Z60:Z97)</f>
        <v>5470131000</v>
      </c>
      <c r="AA57" s="590" t="s">
        <v>166</v>
      </c>
      <c r="AB57" s="286"/>
      <c r="AC57" s="591" t="s">
        <v>984</v>
      </c>
      <c r="AE57" s="288" t="e">
        <f>#REF!+#REF!+#REF!+T57+W57</f>
        <v>#REF!</v>
      </c>
    </row>
    <row r="58" spans="1:31" ht="20.25" customHeight="1">
      <c r="A58" s="280"/>
      <c r="B58" s="281"/>
      <c r="C58" s="160"/>
      <c r="D58" s="281"/>
      <c r="E58" s="282"/>
      <c r="F58" s="611"/>
      <c r="G58" s="585"/>
      <c r="H58" s="863"/>
      <c r="I58" s="863"/>
      <c r="J58" s="863"/>
      <c r="K58" s="113"/>
      <c r="L58" s="576"/>
      <c r="M58" s="593" t="s">
        <v>406</v>
      </c>
      <c r="N58" s="614"/>
      <c r="O58" s="589" t="s">
        <v>896</v>
      </c>
      <c r="P58" s="230"/>
      <c r="Q58" s="865"/>
      <c r="R58" s="254"/>
      <c r="S58" s="188"/>
      <c r="T58" s="232"/>
      <c r="U58" s="254"/>
      <c r="V58" s="188"/>
      <c r="W58" s="232"/>
      <c r="X58" s="250"/>
      <c r="Y58" s="595"/>
      <c r="Z58" s="249"/>
      <c r="AA58" s="292"/>
      <c r="AB58" s="286"/>
      <c r="AC58" s="287"/>
      <c r="AE58" s="288"/>
    </row>
    <row r="59" spans="1:29" ht="20.25" customHeight="1">
      <c r="A59" s="280"/>
      <c r="B59" s="281"/>
      <c r="C59" s="160"/>
      <c r="D59" s="281"/>
      <c r="E59" s="282"/>
      <c r="F59" s="611"/>
      <c r="G59" s="585"/>
      <c r="H59" s="863"/>
      <c r="I59" s="863"/>
      <c r="J59" s="863"/>
      <c r="K59" s="113"/>
      <c r="L59" s="576"/>
      <c r="M59" s="593"/>
      <c r="N59" s="614"/>
      <c r="O59" s="589"/>
      <c r="P59" s="230"/>
      <c r="Q59" s="865"/>
      <c r="R59" s="230"/>
      <c r="S59" s="862"/>
      <c r="T59" s="232"/>
      <c r="U59" s="230"/>
      <c r="V59" s="862"/>
      <c r="W59" s="232"/>
      <c r="X59" s="235"/>
      <c r="Y59" s="581"/>
      <c r="Z59" s="249"/>
      <c r="AA59" s="292"/>
      <c r="AB59" s="286"/>
      <c r="AC59" s="287"/>
    </row>
    <row r="60" spans="1:29" ht="51.75">
      <c r="A60" s="280"/>
      <c r="B60" s="281"/>
      <c r="C60" s="160"/>
      <c r="D60" s="281"/>
      <c r="E60" s="282"/>
      <c r="F60" s="281"/>
      <c r="G60" s="615"/>
      <c r="H60" s="854"/>
      <c r="I60" s="854"/>
      <c r="J60" s="857"/>
      <c r="K60" s="824" t="s">
        <v>25</v>
      </c>
      <c r="L60" s="860" t="s">
        <v>20</v>
      </c>
      <c r="M60" s="383" t="s">
        <v>115</v>
      </c>
      <c r="N60" s="871"/>
      <c r="O60" s="426" t="s">
        <v>116</v>
      </c>
      <c r="P60" s="230"/>
      <c r="Q60" s="865"/>
      <c r="R60" s="230">
        <v>4</v>
      </c>
      <c r="S60" s="862" t="s">
        <v>808</v>
      </c>
      <c r="T60" s="819">
        <v>1600000000</v>
      </c>
      <c r="U60" s="230"/>
      <c r="V60" s="862" t="s">
        <v>808</v>
      </c>
      <c r="W60" s="819"/>
      <c r="X60" s="230">
        <v>4</v>
      </c>
      <c r="Y60" s="862" t="s">
        <v>808</v>
      </c>
      <c r="Z60" s="830">
        <f>T60+W60</f>
        <v>1600000000</v>
      </c>
      <c r="AA60" s="616"/>
      <c r="AB60" s="286"/>
      <c r="AC60" s="287"/>
    </row>
    <row r="61" spans="1:29" ht="12.75">
      <c r="A61" s="280"/>
      <c r="B61" s="281"/>
      <c r="C61" s="160"/>
      <c r="D61" s="281"/>
      <c r="E61" s="282"/>
      <c r="F61" s="281"/>
      <c r="G61" s="615"/>
      <c r="H61" s="854"/>
      <c r="I61" s="854"/>
      <c r="J61" s="857"/>
      <c r="K61" s="824"/>
      <c r="L61" s="860"/>
      <c r="M61" s="383"/>
      <c r="N61" s="871"/>
      <c r="O61" s="426"/>
      <c r="P61" s="230"/>
      <c r="Q61" s="865"/>
      <c r="R61" s="230"/>
      <c r="S61" s="862"/>
      <c r="T61" s="819"/>
      <c r="U61" s="230"/>
      <c r="V61" s="862"/>
      <c r="W61" s="819"/>
      <c r="X61" s="230"/>
      <c r="Y61" s="862"/>
      <c r="Z61" s="830"/>
      <c r="AA61" s="616"/>
      <c r="AB61" s="286"/>
      <c r="AC61" s="287"/>
    </row>
    <row r="62" spans="1:29" ht="25.5">
      <c r="A62" s="280"/>
      <c r="B62" s="281"/>
      <c r="C62" s="160"/>
      <c r="D62" s="281"/>
      <c r="E62" s="282"/>
      <c r="F62" s="281"/>
      <c r="G62" s="615"/>
      <c r="H62" s="854"/>
      <c r="I62" s="854"/>
      <c r="J62" s="857"/>
      <c r="K62" s="824" t="s">
        <v>25</v>
      </c>
      <c r="L62" s="860" t="s">
        <v>42</v>
      </c>
      <c r="M62" s="383" t="s">
        <v>119</v>
      </c>
      <c r="N62" s="871"/>
      <c r="O62" s="426" t="s">
        <v>716</v>
      </c>
      <c r="P62" s="230">
        <v>1</v>
      </c>
      <c r="Q62" s="865" t="s">
        <v>973</v>
      </c>
      <c r="R62" s="617" t="s">
        <v>3</v>
      </c>
      <c r="S62" s="618" t="s">
        <v>3</v>
      </c>
      <c r="T62" s="819"/>
      <c r="U62" s="230">
        <v>1</v>
      </c>
      <c r="V62" s="862" t="s">
        <v>974</v>
      </c>
      <c r="W62" s="819">
        <v>850000000</v>
      </c>
      <c r="X62" s="230">
        <v>1</v>
      </c>
      <c r="Y62" s="862" t="s">
        <v>496</v>
      </c>
      <c r="Z62" s="830">
        <f>T62+W62</f>
        <v>850000000</v>
      </c>
      <c r="AA62" s="616"/>
      <c r="AB62" s="286"/>
      <c r="AC62" s="287"/>
    </row>
    <row r="63" spans="1:30" ht="51.75">
      <c r="A63" s="280"/>
      <c r="B63" s="281"/>
      <c r="C63" s="160"/>
      <c r="D63" s="281"/>
      <c r="E63" s="282"/>
      <c r="F63" s="281"/>
      <c r="G63" s="281"/>
      <c r="H63" s="926"/>
      <c r="I63" s="926"/>
      <c r="J63" s="926"/>
      <c r="K63" s="1090" t="s">
        <v>25</v>
      </c>
      <c r="L63" s="1105" t="s">
        <v>40</v>
      </c>
      <c r="M63" s="1090" t="s">
        <v>120</v>
      </c>
      <c r="N63" s="871"/>
      <c r="O63" s="930" t="s">
        <v>195</v>
      </c>
      <c r="P63" s="230">
        <v>14</v>
      </c>
      <c r="Q63" s="865" t="s">
        <v>1070</v>
      </c>
      <c r="R63" s="230">
        <v>6</v>
      </c>
      <c r="S63" s="862" t="s">
        <v>809</v>
      </c>
      <c r="T63" s="895">
        <v>170700000</v>
      </c>
      <c r="U63" s="230">
        <v>3</v>
      </c>
      <c r="V63" s="862" t="s">
        <v>1071</v>
      </c>
      <c r="W63" s="895">
        <v>54700000</v>
      </c>
      <c r="X63" s="230">
        <f>P63+R63+U63</f>
        <v>23</v>
      </c>
      <c r="Y63" s="862" t="s">
        <v>809</v>
      </c>
      <c r="Z63" s="892">
        <f>T63+W63</f>
        <v>225400000</v>
      </c>
      <c r="AA63" s="616"/>
      <c r="AB63" s="286"/>
      <c r="AC63" s="287"/>
      <c r="AD63" s="288" t="e">
        <f>P63+#REF!+#REF!+#REF!+R63+U63</f>
        <v>#REF!</v>
      </c>
    </row>
    <row r="64" spans="1:30" ht="25.5">
      <c r="A64" s="280"/>
      <c r="B64" s="281"/>
      <c r="C64" s="160"/>
      <c r="D64" s="281"/>
      <c r="E64" s="282"/>
      <c r="F64" s="281"/>
      <c r="G64" s="281"/>
      <c r="H64" s="1088"/>
      <c r="I64" s="1088"/>
      <c r="J64" s="1088"/>
      <c r="K64" s="1091"/>
      <c r="L64" s="1106"/>
      <c r="M64" s="1091"/>
      <c r="N64" s="297"/>
      <c r="O64" s="950"/>
      <c r="P64" s="230">
        <v>16</v>
      </c>
      <c r="Q64" s="865" t="s">
        <v>618</v>
      </c>
      <c r="R64" s="230">
        <v>10</v>
      </c>
      <c r="S64" s="862" t="s">
        <v>810</v>
      </c>
      <c r="T64" s="920"/>
      <c r="U64" s="230">
        <v>3</v>
      </c>
      <c r="V64" s="862" t="s">
        <v>810</v>
      </c>
      <c r="W64" s="920"/>
      <c r="X64" s="230">
        <f>P64+R64+U64</f>
        <v>29</v>
      </c>
      <c r="Y64" s="862" t="s">
        <v>810</v>
      </c>
      <c r="Z64" s="892"/>
      <c r="AA64" s="292"/>
      <c r="AB64" s="286"/>
      <c r="AC64" s="287"/>
      <c r="AD64" s="288" t="e">
        <f>P64+#REF!+#REF!+#REF!+R64+U64</f>
        <v>#REF!</v>
      </c>
    </row>
    <row r="65" spans="1:30" ht="25.5">
      <c r="A65" s="280"/>
      <c r="B65" s="281"/>
      <c r="C65" s="160"/>
      <c r="D65" s="281"/>
      <c r="E65" s="282"/>
      <c r="F65" s="281"/>
      <c r="G65" s="281"/>
      <c r="H65" s="852"/>
      <c r="I65" s="852"/>
      <c r="J65" s="852"/>
      <c r="K65" s="1092"/>
      <c r="L65" s="1107"/>
      <c r="M65" s="1092"/>
      <c r="N65" s="297"/>
      <c r="O65" s="931"/>
      <c r="P65" s="230"/>
      <c r="Q65" s="865" t="s">
        <v>975</v>
      </c>
      <c r="R65" s="230"/>
      <c r="S65" s="862"/>
      <c r="T65" s="823"/>
      <c r="U65" s="230"/>
      <c r="V65" s="862" t="s">
        <v>340</v>
      </c>
      <c r="W65" s="896"/>
      <c r="X65" s="230"/>
      <c r="Y65" s="862"/>
      <c r="Z65" s="821"/>
      <c r="AA65" s="292"/>
      <c r="AB65" s="286"/>
      <c r="AC65" s="287"/>
      <c r="AD65" s="288"/>
    </row>
    <row r="66" spans="1:31" ht="39">
      <c r="A66" s="280"/>
      <c r="B66" s="281"/>
      <c r="C66" s="160"/>
      <c r="D66" s="281"/>
      <c r="E66" s="282"/>
      <c r="F66" s="281"/>
      <c r="G66" s="281"/>
      <c r="H66" s="1089"/>
      <c r="I66" s="1090"/>
      <c r="J66" s="1093"/>
      <c r="K66" s="926" t="s">
        <v>25</v>
      </c>
      <c r="L66" s="1103" t="s">
        <v>21</v>
      </c>
      <c r="M66" s="926" t="s">
        <v>47</v>
      </c>
      <c r="N66" s="871"/>
      <c r="O66" s="930" t="s">
        <v>124</v>
      </c>
      <c r="P66" s="230">
        <v>10</v>
      </c>
      <c r="Q66" s="865" t="s">
        <v>720</v>
      </c>
      <c r="R66" s="230"/>
      <c r="S66" s="862"/>
      <c r="T66" s="889">
        <v>148025000</v>
      </c>
      <c r="U66" s="230"/>
      <c r="V66" s="862"/>
      <c r="W66" s="889">
        <v>51800000</v>
      </c>
      <c r="X66" s="230"/>
      <c r="Y66" s="862"/>
      <c r="Z66" s="895">
        <f>T66+W66</f>
        <v>199825000</v>
      </c>
      <c r="AA66" s="616"/>
      <c r="AB66" s="286"/>
      <c r="AC66" s="287"/>
      <c r="AD66" s="288" t="e">
        <f>SUM(P66+#REF!+#REF!+#REF!+R66+U66)</f>
        <v>#REF!</v>
      </c>
      <c r="AE66" s="288" t="e">
        <f>SUM(AD66:AD71)</f>
        <v>#REF!</v>
      </c>
    </row>
    <row r="67" spans="1:30" ht="51.75">
      <c r="A67" s="280"/>
      <c r="B67" s="281"/>
      <c r="C67" s="160"/>
      <c r="D67" s="281"/>
      <c r="E67" s="282"/>
      <c r="F67" s="281"/>
      <c r="G67" s="281"/>
      <c r="H67" s="1089"/>
      <c r="I67" s="1091"/>
      <c r="J67" s="1094"/>
      <c r="K67" s="1088"/>
      <c r="L67" s="1097"/>
      <c r="M67" s="1088"/>
      <c r="N67" s="297"/>
      <c r="O67" s="950"/>
      <c r="P67" s="230">
        <v>3</v>
      </c>
      <c r="Q67" s="865" t="s">
        <v>721</v>
      </c>
      <c r="R67" s="230"/>
      <c r="S67" s="862" t="s">
        <v>1042</v>
      </c>
      <c r="T67" s="890"/>
      <c r="U67" s="230"/>
      <c r="V67" s="862"/>
      <c r="W67" s="890"/>
      <c r="X67" s="230">
        <f aca="true" t="shared" si="2" ref="X67:X76">P67+R67+U67</f>
        <v>3</v>
      </c>
      <c r="Y67" s="862" t="s">
        <v>1028</v>
      </c>
      <c r="Z67" s="920"/>
      <c r="AA67" s="292"/>
      <c r="AB67" s="286"/>
      <c r="AC67" s="287"/>
      <c r="AD67" s="288" t="e">
        <f>SUM(P67+#REF!+#REF!+#REF!+R67+U67)</f>
        <v>#REF!</v>
      </c>
    </row>
    <row r="68" spans="1:30" ht="25.5">
      <c r="A68" s="280"/>
      <c r="B68" s="281"/>
      <c r="C68" s="160"/>
      <c r="D68" s="281"/>
      <c r="E68" s="282"/>
      <c r="F68" s="281"/>
      <c r="G68" s="281"/>
      <c r="H68" s="1089"/>
      <c r="I68" s="1091"/>
      <c r="J68" s="1094"/>
      <c r="K68" s="1088"/>
      <c r="L68" s="1097"/>
      <c r="M68" s="1088"/>
      <c r="N68" s="297"/>
      <c r="O68" s="950"/>
      <c r="P68" s="230">
        <v>1</v>
      </c>
      <c r="Q68" s="865" t="s">
        <v>722</v>
      </c>
      <c r="R68" s="230">
        <v>3</v>
      </c>
      <c r="S68" s="862" t="s">
        <v>1029</v>
      </c>
      <c r="T68" s="890"/>
      <c r="U68" s="230"/>
      <c r="V68" s="862"/>
      <c r="W68" s="890"/>
      <c r="X68" s="230">
        <f t="shared" si="2"/>
        <v>4</v>
      </c>
      <c r="Y68" s="862" t="s">
        <v>1029</v>
      </c>
      <c r="Z68" s="920"/>
      <c r="AA68" s="616"/>
      <c r="AB68" s="286"/>
      <c r="AC68" s="287"/>
      <c r="AD68" s="288" t="e">
        <f>SUM(P68+#REF!+#REF!+#REF!+R68+U68)</f>
        <v>#REF!</v>
      </c>
    </row>
    <row r="69" spans="1:30" ht="64.5">
      <c r="A69" s="280"/>
      <c r="B69" s="281"/>
      <c r="C69" s="160"/>
      <c r="D69" s="281"/>
      <c r="E69" s="282"/>
      <c r="F69" s="281"/>
      <c r="G69" s="281"/>
      <c r="H69" s="1089"/>
      <c r="I69" s="1091"/>
      <c r="J69" s="1094"/>
      <c r="K69" s="1088"/>
      <c r="L69" s="1097"/>
      <c r="M69" s="1088"/>
      <c r="N69" s="297"/>
      <c r="O69" s="950"/>
      <c r="P69" s="230">
        <v>3</v>
      </c>
      <c r="Q69" s="865" t="s">
        <v>723</v>
      </c>
      <c r="R69" s="230"/>
      <c r="S69" s="862" t="s">
        <v>723</v>
      </c>
      <c r="T69" s="890"/>
      <c r="U69" s="230"/>
      <c r="V69" s="862"/>
      <c r="W69" s="890"/>
      <c r="X69" s="230">
        <f t="shared" si="2"/>
        <v>3</v>
      </c>
      <c r="Y69" s="862" t="s">
        <v>723</v>
      </c>
      <c r="Z69" s="920"/>
      <c r="AA69" s="292"/>
      <c r="AB69" s="286"/>
      <c r="AC69" s="287"/>
      <c r="AD69" s="288" t="e">
        <f>SUM(P69+#REF!+#REF!+#REF!+R69+U69)</f>
        <v>#REF!</v>
      </c>
    </row>
    <row r="70" spans="1:30" ht="25.5">
      <c r="A70" s="280"/>
      <c r="B70" s="281"/>
      <c r="C70" s="160"/>
      <c r="D70" s="281"/>
      <c r="E70" s="282"/>
      <c r="F70" s="281"/>
      <c r="G70" s="281"/>
      <c r="H70" s="1089"/>
      <c r="I70" s="1091"/>
      <c r="J70" s="1094"/>
      <c r="K70" s="1088"/>
      <c r="L70" s="1097"/>
      <c r="M70" s="1088"/>
      <c r="N70" s="297"/>
      <c r="O70" s="950"/>
      <c r="P70" s="230">
        <v>1</v>
      </c>
      <c r="Q70" s="865" t="s">
        <v>724</v>
      </c>
      <c r="R70" s="230"/>
      <c r="S70" s="862"/>
      <c r="T70" s="890"/>
      <c r="U70" s="230"/>
      <c r="V70" s="862"/>
      <c r="W70" s="890"/>
      <c r="X70" s="230">
        <f t="shared" si="2"/>
        <v>1</v>
      </c>
      <c r="Y70" s="862" t="s">
        <v>724</v>
      </c>
      <c r="Z70" s="920"/>
      <c r="AA70" s="292"/>
      <c r="AB70" s="286"/>
      <c r="AC70" s="287"/>
      <c r="AD70" s="288" t="e">
        <f>SUM(P70+#REF!+#REF!+#REF!+R70+U70)</f>
        <v>#REF!</v>
      </c>
    </row>
    <row r="71" spans="1:30" ht="25.5">
      <c r="A71" s="280"/>
      <c r="B71" s="281"/>
      <c r="C71" s="160"/>
      <c r="D71" s="281"/>
      <c r="E71" s="282"/>
      <c r="F71" s="281"/>
      <c r="G71" s="619"/>
      <c r="H71" s="853"/>
      <c r="I71" s="1091"/>
      <c r="J71" s="1094"/>
      <c r="K71" s="1088"/>
      <c r="L71" s="1097"/>
      <c r="M71" s="1088"/>
      <c r="N71" s="297"/>
      <c r="O71" s="950"/>
      <c r="P71" s="230">
        <v>4</v>
      </c>
      <c r="Q71" s="865" t="s">
        <v>725</v>
      </c>
      <c r="R71" s="230"/>
      <c r="S71" s="862"/>
      <c r="T71" s="890"/>
      <c r="U71" s="230">
        <v>4</v>
      </c>
      <c r="V71" s="862" t="s">
        <v>1072</v>
      </c>
      <c r="W71" s="890"/>
      <c r="X71" s="230">
        <f t="shared" si="2"/>
        <v>8</v>
      </c>
      <c r="Y71" s="862" t="s">
        <v>725</v>
      </c>
      <c r="Z71" s="920"/>
      <c r="AA71" s="292"/>
      <c r="AB71" s="286"/>
      <c r="AC71" s="287"/>
      <c r="AD71" s="288" t="e">
        <f>SUM(P71+#REF!+#REF!+#REF!+R71+U71)</f>
        <v>#REF!</v>
      </c>
    </row>
    <row r="72" spans="1:30" ht="42" customHeight="1">
      <c r="A72" s="280"/>
      <c r="B72" s="281"/>
      <c r="C72" s="160"/>
      <c r="D72" s="281"/>
      <c r="E72" s="282"/>
      <c r="F72" s="281"/>
      <c r="G72" s="619"/>
      <c r="H72" s="854"/>
      <c r="I72" s="855"/>
      <c r="J72" s="858"/>
      <c r="K72" s="852"/>
      <c r="L72" s="861"/>
      <c r="M72" s="852"/>
      <c r="N72" s="297"/>
      <c r="O72" s="833"/>
      <c r="P72" s="230"/>
      <c r="Q72" s="865" t="s">
        <v>1027</v>
      </c>
      <c r="R72" s="230">
        <v>10</v>
      </c>
      <c r="S72" s="862" t="s">
        <v>812</v>
      </c>
      <c r="T72" s="820"/>
      <c r="U72" s="230"/>
      <c r="V72" s="862"/>
      <c r="W72" s="820"/>
      <c r="X72" s="230">
        <f t="shared" si="2"/>
        <v>10</v>
      </c>
      <c r="Y72" s="862" t="s">
        <v>812</v>
      </c>
      <c r="Z72" s="823"/>
      <c r="AA72" s="292"/>
      <c r="AB72" s="286"/>
      <c r="AC72" s="287"/>
      <c r="AD72" s="288"/>
    </row>
    <row r="73" spans="1:30" ht="51.75">
      <c r="A73" s="280"/>
      <c r="B73" s="281"/>
      <c r="C73" s="160"/>
      <c r="D73" s="281"/>
      <c r="E73" s="282"/>
      <c r="F73" s="281"/>
      <c r="G73" s="619"/>
      <c r="H73" s="854"/>
      <c r="I73" s="855"/>
      <c r="J73" s="858"/>
      <c r="K73" s="852"/>
      <c r="L73" s="861"/>
      <c r="M73" s="852"/>
      <c r="N73" s="297"/>
      <c r="O73" s="833"/>
      <c r="P73" s="230"/>
      <c r="Q73" s="865" t="s">
        <v>811</v>
      </c>
      <c r="R73" s="230">
        <v>4</v>
      </c>
      <c r="S73" s="862" t="s">
        <v>811</v>
      </c>
      <c r="T73" s="820"/>
      <c r="U73" s="230"/>
      <c r="V73" s="862"/>
      <c r="W73" s="820"/>
      <c r="X73" s="230">
        <f t="shared" si="2"/>
        <v>4</v>
      </c>
      <c r="Y73" s="862" t="s">
        <v>811</v>
      </c>
      <c r="Z73" s="823"/>
      <c r="AA73" s="292"/>
      <c r="AB73" s="286"/>
      <c r="AC73" s="287"/>
      <c r="AD73" s="288"/>
    </row>
    <row r="74" spans="1:30" ht="25.5">
      <c r="A74" s="280"/>
      <c r="B74" s="281"/>
      <c r="C74" s="160"/>
      <c r="D74" s="281"/>
      <c r="E74" s="282"/>
      <c r="F74" s="281"/>
      <c r="G74" s="619"/>
      <c r="H74" s="854"/>
      <c r="I74" s="855"/>
      <c r="J74" s="858"/>
      <c r="K74" s="852"/>
      <c r="L74" s="861"/>
      <c r="M74" s="852"/>
      <c r="N74" s="297"/>
      <c r="O74" s="833"/>
      <c r="P74" s="230"/>
      <c r="Q74" s="865" t="s">
        <v>1030</v>
      </c>
      <c r="R74" s="230">
        <v>10</v>
      </c>
      <c r="S74" s="862" t="s">
        <v>813</v>
      </c>
      <c r="T74" s="820"/>
      <c r="U74" s="230"/>
      <c r="V74" s="862"/>
      <c r="W74" s="820"/>
      <c r="X74" s="230">
        <f t="shared" si="2"/>
        <v>10</v>
      </c>
      <c r="Y74" s="862" t="s">
        <v>813</v>
      </c>
      <c r="Z74" s="823"/>
      <c r="AA74" s="292"/>
      <c r="AB74" s="286"/>
      <c r="AC74" s="287"/>
      <c r="AD74" s="288"/>
    </row>
    <row r="75" spans="1:30" ht="51.75">
      <c r="A75" s="280"/>
      <c r="B75" s="281"/>
      <c r="C75" s="160"/>
      <c r="D75" s="281"/>
      <c r="E75" s="282"/>
      <c r="F75" s="281"/>
      <c r="G75" s="619"/>
      <c r="H75" s="854"/>
      <c r="I75" s="855"/>
      <c r="J75" s="858"/>
      <c r="K75" s="852"/>
      <c r="L75" s="861"/>
      <c r="M75" s="852"/>
      <c r="N75" s="297"/>
      <c r="O75" s="833"/>
      <c r="P75" s="230"/>
      <c r="Q75" s="865" t="s">
        <v>1031</v>
      </c>
      <c r="R75" s="230"/>
      <c r="S75" s="862" t="s">
        <v>1031</v>
      </c>
      <c r="T75" s="820"/>
      <c r="U75" s="230"/>
      <c r="V75" s="862"/>
      <c r="W75" s="820"/>
      <c r="X75" s="230">
        <f t="shared" si="2"/>
        <v>0</v>
      </c>
      <c r="Y75" s="862" t="s">
        <v>811</v>
      </c>
      <c r="Z75" s="823"/>
      <c r="AA75" s="292"/>
      <c r="AB75" s="286"/>
      <c r="AC75" s="287"/>
      <c r="AD75" s="288"/>
    </row>
    <row r="76" spans="1:30" ht="25.5">
      <c r="A76" s="280"/>
      <c r="B76" s="281"/>
      <c r="C76" s="160"/>
      <c r="D76" s="281"/>
      <c r="E76" s="282"/>
      <c r="F76" s="281"/>
      <c r="G76" s="619"/>
      <c r="H76" s="854"/>
      <c r="I76" s="855"/>
      <c r="J76" s="858"/>
      <c r="K76" s="852"/>
      <c r="L76" s="861"/>
      <c r="M76" s="852"/>
      <c r="N76" s="297"/>
      <c r="O76" s="833"/>
      <c r="P76" s="230"/>
      <c r="Q76" s="865" t="s">
        <v>1073</v>
      </c>
      <c r="R76" s="230"/>
      <c r="S76" s="862"/>
      <c r="T76" s="820"/>
      <c r="U76" s="230">
        <v>4</v>
      </c>
      <c r="V76" s="862" t="s">
        <v>1074</v>
      </c>
      <c r="W76" s="820"/>
      <c r="X76" s="230">
        <f t="shared" si="2"/>
        <v>4</v>
      </c>
      <c r="Y76" s="862"/>
      <c r="Z76" s="823"/>
      <c r="AA76" s="292"/>
      <c r="AB76" s="286"/>
      <c r="AC76" s="287"/>
      <c r="AD76" s="288"/>
    </row>
    <row r="77" spans="1:30" ht="15.75" customHeight="1">
      <c r="A77" s="280"/>
      <c r="B77" s="281"/>
      <c r="C77" s="160"/>
      <c r="D77" s="281"/>
      <c r="E77" s="282"/>
      <c r="F77" s="281"/>
      <c r="G77" s="619"/>
      <c r="H77" s="854"/>
      <c r="I77" s="855"/>
      <c r="J77" s="858"/>
      <c r="K77" s="852"/>
      <c r="L77" s="861"/>
      <c r="M77" s="852"/>
      <c r="N77" s="297"/>
      <c r="O77" s="833"/>
      <c r="P77" s="230"/>
      <c r="Q77" s="865"/>
      <c r="R77" s="230"/>
      <c r="S77" s="862"/>
      <c r="T77" s="820"/>
      <c r="U77" s="230"/>
      <c r="V77" s="862"/>
      <c r="W77" s="820"/>
      <c r="X77" s="230"/>
      <c r="Y77" s="862"/>
      <c r="Z77" s="823"/>
      <c r="AA77" s="292"/>
      <c r="AB77" s="286"/>
      <c r="AC77" s="287"/>
      <c r="AD77" s="288"/>
    </row>
    <row r="78" spans="1:29" ht="44.25" customHeight="1">
      <c r="A78" s="280"/>
      <c r="B78" s="281"/>
      <c r="C78" s="160"/>
      <c r="D78" s="281"/>
      <c r="E78" s="282"/>
      <c r="F78" s="281"/>
      <c r="G78" s="281"/>
      <c r="H78" s="926"/>
      <c r="I78" s="926"/>
      <c r="J78" s="926"/>
      <c r="K78" s="926" t="s">
        <v>25</v>
      </c>
      <c r="L78" s="1076" t="s">
        <v>23</v>
      </c>
      <c r="M78" s="926" t="s">
        <v>125</v>
      </c>
      <c r="N78" s="871"/>
      <c r="O78" s="930" t="s">
        <v>126</v>
      </c>
      <c r="P78" s="230">
        <v>3</v>
      </c>
      <c r="Q78" s="862" t="s">
        <v>1043</v>
      </c>
      <c r="R78" s="230">
        <v>1</v>
      </c>
      <c r="S78" s="862" t="s">
        <v>1043</v>
      </c>
      <c r="T78" s="895">
        <v>583825000</v>
      </c>
      <c r="U78" s="230">
        <v>1</v>
      </c>
      <c r="V78" s="862" t="s">
        <v>1043</v>
      </c>
      <c r="W78" s="895">
        <v>364050000</v>
      </c>
      <c r="X78" s="230">
        <f aca="true" t="shared" si="3" ref="X78:X86">P78+R78+U78</f>
        <v>5</v>
      </c>
      <c r="Y78" s="862" t="s">
        <v>1043</v>
      </c>
      <c r="Z78" s="895">
        <f>T78+W78</f>
        <v>947875000</v>
      </c>
      <c r="AA78" s="285"/>
      <c r="AB78" s="286"/>
      <c r="AC78" s="287"/>
    </row>
    <row r="79" spans="1:29" ht="39">
      <c r="A79" s="280"/>
      <c r="B79" s="281"/>
      <c r="C79" s="160"/>
      <c r="D79" s="281"/>
      <c r="E79" s="282"/>
      <c r="F79" s="281"/>
      <c r="G79" s="281"/>
      <c r="H79" s="1088"/>
      <c r="I79" s="1088"/>
      <c r="J79" s="1088"/>
      <c r="K79" s="1088"/>
      <c r="L79" s="1088"/>
      <c r="M79" s="1088"/>
      <c r="N79" s="872"/>
      <c r="O79" s="950"/>
      <c r="P79" s="230">
        <v>6</v>
      </c>
      <c r="Q79" s="862" t="s">
        <v>1044</v>
      </c>
      <c r="R79" s="230">
        <v>2</v>
      </c>
      <c r="S79" s="862" t="s">
        <v>1044</v>
      </c>
      <c r="T79" s="920"/>
      <c r="U79" s="230">
        <v>2</v>
      </c>
      <c r="V79" s="862" t="s">
        <v>211</v>
      </c>
      <c r="W79" s="920"/>
      <c r="X79" s="230">
        <f t="shared" si="3"/>
        <v>10</v>
      </c>
      <c r="Y79" s="862" t="s">
        <v>211</v>
      </c>
      <c r="Z79" s="920"/>
      <c r="AA79" s="292"/>
      <c r="AB79" s="286"/>
      <c r="AC79" s="287"/>
    </row>
    <row r="80" spans="1:29" ht="39">
      <c r="A80" s="280"/>
      <c r="B80" s="281"/>
      <c r="C80" s="160"/>
      <c r="D80" s="281"/>
      <c r="E80" s="282"/>
      <c r="F80" s="281"/>
      <c r="G80" s="281"/>
      <c r="H80" s="1088"/>
      <c r="I80" s="1088"/>
      <c r="J80" s="1088"/>
      <c r="K80" s="1088"/>
      <c r="L80" s="1088"/>
      <c r="M80" s="1088"/>
      <c r="N80" s="297"/>
      <c r="O80" s="950"/>
      <c r="P80" s="230">
        <v>1</v>
      </c>
      <c r="Q80" s="621" t="s">
        <v>1045</v>
      </c>
      <c r="R80" s="230">
        <v>1</v>
      </c>
      <c r="S80" s="862" t="s">
        <v>814</v>
      </c>
      <c r="T80" s="920"/>
      <c r="U80" s="230">
        <v>1</v>
      </c>
      <c r="V80" s="862" t="s">
        <v>814</v>
      </c>
      <c r="W80" s="920"/>
      <c r="X80" s="230">
        <f t="shared" si="3"/>
        <v>3</v>
      </c>
      <c r="Y80" s="862" t="s">
        <v>814</v>
      </c>
      <c r="Z80" s="920"/>
      <c r="AA80" s="292"/>
      <c r="AB80" s="286"/>
      <c r="AC80" s="287"/>
    </row>
    <row r="81" spans="1:29" ht="39">
      <c r="A81" s="280"/>
      <c r="B81" s="281"/>
      <c r="C81" s="160"/>
      <c r="D81" s="281"/>
      <c r="E81" s="282"/>
      <c r="F81" s="281"/>
      <c r="G81" s="281"/>
      <c r="H81" s="927"/>
      <c r="I81" s="927"/>
      <c r="J81" s="927"/>
      <c r="K81" s="927"/>
      <c r="L81" s="927"/>
      <c r="M81" s="927"/>
      <c r="N81" s="297"/>
      <c r="O81" s="931"/>
      <c r="P81" s="230">
        <v>1</v>
      </c>
      <c r="Q81" s="621" t="s">
        <v>727</v>
      </c>
      <c r="R81" s="230">
        <v>1</v>
      </c>
      <c r="S81" s="862" t="s">
        <v>727</v>
      </c>
      <c r="T81" s="896"/>
      <c r="U81" s="230"/>
      <c r="V81" s="862" t="s">
        <v>727</v>
      </c>
      <c r="W81" s="896"/>
      <c r="X81" s="230">
        <f t="shared" si="3"/>
        <v>2</v>
      </c>
      <c r="Y81" s="862" t="s">
        <v>727</v>
      </c>
      <c r="Z81" s="896"/>
      <c r="AA81" s="292"/>
      <c r="AB81" s="286"/>
      <c r="AC81" s="287"/>
    </row>
    <row r="82" spans="1:29" ht="51.75">
      <c r="A82" s="280"/>
      <c r="B82" s="281"/>
      <c r="C82" s="160"/>
      <c r="D82" s="281"/>
      <c r="E82" s="282"/>
      <c r="F82" s="281"/>
      <c r="G82" s="281"/>
      <c r="H82" s="1089"/>
      <c r="I82" s="1089"/>
      <c r="J82" s="1100"/>
      <c r="K82" s="1102" t="s">
        <v>25</v>
      </c>
      <c r="L82" s="1101" t="s">
        <v>926</v>
      </c>
      <c r="M82" s="1102" t="s">
        <v>127</v>
      </c>
      <c r="N82" s="871"/>
      <c r="O82" s="1099" t="s">
        <v>128</v>
      </c>
      <c r="P82" s="301">
        <v>41</v>
      </c>
      <c r="Q82" s="865" t="s">
        <v>1046</v>
      </c>
      <c r="R82" s="301">
        <v>33</v>
      </c>
      <c r="S82" s="865" t="s">
        <v>1046</v>
      </c>
      <c r="T82" s="979">
        <v>672770000</v>
      </c>
      <c r="U82" s="301">
        <v>19</v>
      </c>
      <c r="V82" s="865" t="s">
        <v>1046</v>
      </c>
      <c r="W82" s="979">
        <v>395660000</v>
      </c>
      <c r="X82" s="230">
        <f t="shared" si="3"/>
        <v>93</v>
      </c>
      <c r="Y82" s="865" t="s">
        <v>1046</v>
      </c>
      <c r="Z82" s="1111">
        <f>T82+W82</f>
        <v>1068430000</v>
      </c>
      <c r="AA82" s="285"/>
      <c r="AB82" s="312"/>
      <c r="AC82" s="287"/>
    </row>
    <row r="83" spans="1:29" ht="51.75">
      <c r="A83" s="280"/>
      <c r="B83" s="281"/>
      <c r="C83" s="160"/>
      <c r="D83" s="281"/>
      <c r="E83" s="282"/>
      <c r="F83" s="281"/>
      <c r="G83" s="281"/>
      <c r="H83" s="1089"/>
      <c r="I83" s="1089"/>
      <c r="J83" s="1100"/>
      <c r="K83" s="1102"/>
      <c r="L83" s="1101"/>
      <c r="M83" s="1102"/>
      <c r="N83" s="872"/>
      <c r="O83" s="1099"/>
      <c r="P83" s="301">
        <v>262</v>
      </c>
      <c r="Q83" s="865" t="s">
        <v>1047</v>
      </c>
      <c r="R83" s="301">
        <v>103</v>
      </c>
      <c r="S83" s="865" t="s">
        <v>1047</v>
      </c>
      <c r="T83" s="979"/>
      <c r="U83" s="301">
        <v>87</v>
      </c>
      <c r="V83" s="865" t="s">
        <v>1047</v>
      </c>
      <c r="W83" s="979"/>
      <c r="X83" s="230">
        <f t="shared" si="3"/>
        <v>452</v>
      </c>
      <c r="Y83" s="865" t="s">
        <v>1047</v>
      </c>
      <c r="Z83" s="1111"/>
      <c r="AA83" s="292"/>
      <c r="AB83" s="312"/>
      <c r="AC83" s="287"/>
    </row>
    <row r="84" spans="1:29" ht="50.25" customHeight="1">
      <c r="A84" s="280"/>
      <c r="B84" s="281"/>
      <c r="C84" s="160"/>
      <c r="D84" s="281"/>
      <c r="E84" s="282"/>
      <c r="F84" s="281"/>
      <c r="G84" s="281"/>
      <c r="H84" s="853"/>
      <c r="I84" s="854"/>
      <c r="J84" s="854"/>
      <c r="K84" s="848" t="s">
        <v>25</v>
      </c>
      <c r="L84" s="860" t="s">
        <v>28</v>
      </c>
      <c r="M84" s="824" t="s">
        <v>48</v>
      </c>
      <c r="N84" s="871"/>
      <c r="O84" s="828" t="s">
        <v>214</v>
      </c>
      <c r="P84" s="230">
        <v>116</v>
      </c>
      <c r="Q84" s="862" t="s">
        <v>732</v>
      </c>
      <c r="R84" s="230">
        <v>96</v>
      </c>
      <c r="S84" s="862" t="s">
        <v>815</v>
      </c>
      <c r="T84" s="821">
        <v>76743000</v>
      </c>
      <c r="U84" s="230">
        <v>96</v>
      </c>
      <c r="V84" s="862" t="s">
        <v>815</v>
      </c>
      <c r="W84" s="870">
        <v>24000000</v>
      </c>
      <c r="X84" s="230">
        <f t="shared" si="3"/>
        <v>308</v>
      </c>
      <c r="Y84" s="862" t="s">
        <v>815</v>
      </c>
      <c r="Z84" s="868">
        <f>T84+W84</f>
        <v>100743000</v>
      </c>
      <c r="AA84" s="285"/>
      <c r="AB84" s="312"/>
      <c r="AC84" s="287"/>
    </row>
    <row r="85" spans="1:29" ht="30" customHeight="1">
      <c r="A85" s="280"/>
      <c r="B85" s="281"/>
      <c r="C85" s="160"/>
      <c r="D85" s="281"/>
      <c r="E85" s="282"/>
      <c r="F85" s="281"/>
      <c r="G85" s="281"/>
      <c r="H85" s="1089"/>
      <c r="I85" s="1090"/>
      <c r="J85" s="1093"/>
      <c r="K85" s="926" t="s">
        <v>25</v>
      </c>
      <c r="L85" s="1096" t="s">
        <v>38</v>
      </c>
      <c r="M85" s="926" t="s">
        <v>215</v>
      </c>
      <c r="N85" s="871"/>
      <c r="O85" s="930" t="s">
        <v>816</v>
      </c>
      <c r="P85" s="230">
        <v>155</v>
      </c>
      <c r="Q85" s="622" t="s">
        <v>1048</v>
      </c>
      <c r="R85" s="230">
        <v>110</v>
      </c>
      <c r="S85" s="862" t="s">
        <v>1048</v>
      </c>
      <c r="T85" s="979">
        <v>153130000</v>
      </c>
      <c r="U85" s="230">
        <v>80</v>
      </c>
      <c r="V85" s="862" t="s">
        <v>1048</v>
      </c>
      <c r="W85" s="979">
        <v>74800000</v>
      </c>
      <c r="X85" s="230">
        <f t="shared" si="3"/>
        <v>345</v>
      </c>
      <c r="Y85" s="862" t="s">
        <v>1048</v>
      </c>
      <c r="Z85" s="1111">
        <f>T85+W85</f>
        <v>227930000</v>
      </c>
      <c r="AA85" s="285"/>
      <c r="AB85" s="286"/>
      <c r="AC85" s="287"/>
    </row>
    <row r="86" spans="1:29" ht="30" customHeight="1">
      <c r="A86" s="280"/>
      <c r="B86" s="281"/>
      <c r="C86" s="160"/>
      <c r="D86" s="281"/>
      <c r="E86" s="282"/>
      <c r="F86" s="281"/>
      <c r="G86" s="281"/>
      <c r="H86" s="1089"/>
      <c r="I86" s="1091"/>
      <c r="J86" s="1094"/>
      <c r="K86" s="1088"/>
      <c r="L86" s="1097"/>
      <c r="M86" s="1088"/>
      <c r="N86" s="297"/>
      <c r="O86" s="950"/>
      <c r="P86" s="230">
        <v>135</v>
      </c>
      <c r="Q86" s="865" t="s">
        <v>734</v>
      </c>
      <c r="R86" s="230">
        <v>48</v>
      </c>
      <c r="S86" s="862" t="s">
        <v>734</v>
      </c>
      <c r="T86" s="979"/>
      <c r="U86" s="230">
        <v>40</v>
      </c>
      <c r="V86" s="862" t="s">
        <v>734</v>
      </c>
      <c r="W86" s="979"/>
      <c r="X86" s="230">
        <f t="shared" si="3"/>
        <v>223</v>
      </c>
      <c r="Y86" s="862" t="s">
        <v>734</v>
      </c>
      <c r="Z86" s="1111"/>
      <c r="AA86" s="292"/>
      <c r="AB86" s="286"/>
      <c r="AC86" s="287"/>
    </row>
    <row r="87" spans="1:29" ht="39">
      <c r="A87" s="280"/>
      <c r="B87" s="281"/>
      <c r="C87" s="160"/>
      <c r="D87" s="281"/>
      <c r="E87" s="282"/>
      <c r="F87" s="281"/>
      <c r="G87" s="281"/>
      <c r="H87" s="926"/>
      <c r="I87" s="926"/>
      <c r="J87" s="926"/>
      <c r="K87" s="926" t="s">
        <v>25</v>
      </c>
      <c r="L87" s="1076" t="s">
        <v>49</v>
      </c>
      <c r="M87" s="926" t="s">
        <v>219</v>
      </c>
      <c r="N87" s="871"/>
      <c r="O87" s="930" t="s">
        <v>817</v>
      </c>
      <c r="P87" s="230">
        <v>133</v>
      </c>
      <c r="Q87" s="865" t="s">
        <v>737</v>
      </c>
      <c r="R87" s="230">
        <v>60</v>
      </c>
      <c r="S87" s="862" t="s">
        <v>818</v>
      </c>
      <c r="T87" s="895">
        <v>179778000</v>
      </c>
      <c r="U87" s="230">
        <v>60</v>
      </c>
      <c r="V87" s="862" t="s">
        <v>818</v>
      </c>
      <c r="W87" s="895">
        <v>70150000</v>
      </c>
      <c r="X87" s="230">
        <v>253</v>
      </c>
      <c r="Y87" s="862" t="s">
        <v>818</v>
      </c>
      <c r="Z87" s="895">
        <f>T87+W87</f>
        <v>249928000</v>
      </c>
      <c r="AA87" s="285"/>
      <c r="AB87" s="286"/>
      <c r="AC87" s="287"/>
    </row>
    <row r="88" spans="1:29" ht="78">
      <c r="A88" s="280"/>
      <c r="B88" s="281"/>
      <c r="C88" s="160"/>
      <c r="D88" s="281"/>
      <c r="E88" s="282"/>
      <c r="F88" s="281"/>
      <c r="G88" s="281"/>
      <c r="H88" s="1088"/>
      <c r="I88" s="1088"/>
      <c r="J88" s="1088"/>
      <c r="K88" s="1088"/>
      <c r="L88" s="1088"/>
      <c r="M88" s="1088"/>
      <c r="N88" s="297"/>
      <c r="O88" s="950"/>
      <c r="P88" s="230">
        <v>9</v>
      </c>
      <c r="Q88" s="865" t="s">
        <v>738</v>
      </c>
      <c r="R88" s="230">
        <v>50</v>
      </c>
      <c r="S88" s="862" t="s">
        <v>819</v>
      </c>
      <c r="T88" s="920"/>
      <c r="U88" s="230">
        <v>2</v>
      </c>
      <c r="V88" s="862" t="s">
        <v>819</v>
      </c>
      <c r="W88" s="920"/>
      <c r="X88" s="230">
        <v>84</v>
      </c>
      <c r="Y88" s="862" t="s">
        <v>819</v>
      </c>
      <c r="Z88" s="920"/>
      <c r="AA88" s="292"/>
      <c r="AB88" s="286"/>
      <c r="AC88" s="287"/>
    </row>
    <row r="89" spans="1:29" ht="64.5">
      <c r="A89" s="280"/>
      <c r="B89" s="281"/>
      <c r="C89" s="160"/>
      <c r="D89" s="281"/>
      <c r="E89" s="282"/>
      <c r="F89" s="281"/>
      <c r="G89" s="281"/>
      <c r="H89" s="1088"/>
      <c r="I89" s="1088"/>
      <c r="J89" s="1088"/>
      <c r="K89" s="1088"/>
      <c r="L89" s="1088"/>
      <c r="M89" s="1088"/>
      <c r="N89" s="989"/>
      <c r="O89" s="950"/>
      <c r="P89" s="230">
        <v>5</v>
      </c>
      <c r="Q89" s="865" t="s">
        <v>739</v>
      </c>
      <c r="R89" s="230">
        <v>2</v>
      </c>
      <c r="S89" s="862" t="s">
        <v>820</v>
      </c>
      <c r="T89" s="920"/>
      <c r="U89" s="230">
        <v>5</v>
      </c>
      <c r="V89" s="862" t="s">
        <v>820</v>
      </c>
      <c r="W89" s="920"/>
      <c r="X89" s="230">
        <v>9</v>
      </c>
      <c r="Y89" s="862" t="s">
        <v>820</v>
      </c>
      <c r="Z89" s="920"/>
      <c r="AA89" s="292"/>
      <c r="AB89" s="286"/>
      <c r="AC89" s="287"/>
    </row>
    <row r="90" spans="1:29" ht="64.5">
      <c r="A90" s="280"/>
      <c r="B90" s="281"/>
      <c r="C90" s="160"/>
      <c r="D90" s="281"/>
      <c r="E90" s="282"/>
      <c r="F90" s="281"/>
      <c r="G90" s="281"/>
      <c r="H90" s="1088"/>
      <c r="I90" s="1088"/>
      <c r="J90" s="1088"/>
      <c r="K90" s="1088"/>
      <c r="L90" s="1088"/>
      <c r="M90" s="1088"/>
      <c r="N90" s="989"/>
      <c r="O90" s="950"/>
      <c r="P90" s="230">
        <v>2</v>
      </c>
      <c r="Q90" s="865" t="s">
        <v>740</v>
      </c>
      <c r="R90" s="230"/>
      <c r="S90" s="862"/>
      <c r="T90" s="920"/>
      <c r="U90" s="230"/>
      <c r="V90" s="862"/>
      <c r="W90" s="920"/>
      <c r="X90" s="230">
        <v>2</v>
      </c>
      <c r="Y90" s="862" t="s">
        <v>740</v>
      </c>
      <c r="Z90" s="920"/>
      <c r="AA90" s="292"/>
      <c r="AB90" s="286"/>
      <c r="AC90" s="287"/>
    </row>
    <row r="91" spans="1:29" ht="51.75">
      <c r="A91" s="280"/>
      <c r="B91" s="281"/>
      <c r="C91" s="160"/>
      <c r="D91" s="281"/>
      <c r="E91" s="282"/>
      <c r="F91" s="281"/>
      <c r="G91" s="281"/>
      <c r="H91" s="927"/>
      <c r="I91" s="927"/>
      <c r="J91" s="927"/>
      <c r="K91" s="927"/>
      <c r="L91" s="927"/>
      <c r="M91" s="927"/>
      <c r="N91" s="929"/>
      <c r="O91" s="931"/>
      <c r="P91" s="230">
        <v>1</v>
      </c>
      <c r="Q91" s="865" t="s">
        <v>741</v>
      </c>
      <c r="R91" s="230"/>
      <c r="S91" s="862"/>
      <c r="T91" s="896"/>
      <c r="U91" s="230"/>
      <c r="V91" s="862"/>
      <c r="W91" s="896"/>
      <c r="X91" s="230">
        <v>1</v>
      </c>
      <c r="Y91" s="862" t="s">
        <v>741</v>
      </c>
      <c r="Z91" s="896"/>
      <c r="AA91" s="292"/>
      <c r="AB91" s="286"/>
      <c r="AC91" s="287"/>
    </row>
    <row r="92" spans="1:29" ht="12.75">
      <c r="A92" s="280"/>
      <c r="B92" s="281"/>
      <c r="C92" s="160"/>
      <c r="D92" s="281"/>
      <c r="E92" s="282"/>
      <c r="F92" s="281"/>
      <c r="G92" s="281"/>
      <c r="H92" s="825"/>
      <c r="I92" s="825"/>
      <c r="J92" s="825"/>
      <c r="K92" s="825"/>
      <c r="L92" s="825"/>
      <c r="M92" s="825"/>
      <c r="N92" s="827"/>
      <c r="O92" s="862"/>
      <c r="P92" s="230"/>
      <c r="Q92" s="865"/>
      <c r="R92" s="230"/>
      <c r="S92" s="862"/>
      <c r="T92" s="322"/>
      <c r="U92" s="230"/>
      <c r="V92" s="862"/>
      <c r="W92" s="322"/>
      <c r="X92" s="230"/>
      <c r="Y92" s="862"/>
      <c r="Z92" s="822"/>
      <c r="AA92" s="292"/>
      <c r="AB92" s="286"/>
      <c r="AC92" s="287"/>
    </row>
    <row r="93" spans="1:29" ht="39">
      <c r="A93" s="280"/>
      <c r="B93" s="281"/>
      <c r="C93" s="160"/>
      <c r="D93" s="281"/>
      <c r="E93" s="282"/>
      <c r="F93" s="281"/>
      <c r="G93" s="281"/>
      <c r="H93" s="825"/>
      <c r="I93" s="825"/>
      <c r="J93" s="825"/>
      <c r="K93" s="623" t="s">
        <v>25</v>
      </c>
      <c r="L93" s="1105" t="s">
        <v>50</v>
      </c>
      <c r="M93" s="926" t="s">
        <v>976</v>
      </c>
      <c r="N93" s="827"/>
      <c r="O93" s="930" t="s">
        <v>977</v>
      </c>
      <c r="P93" s="230"/>
      <c r="Q93" s="865" t="s">
        <v>978</v>
      </c>
      <c r="R93" s="230"/>
      <c r="S93" s="862"/>
      <c r="T93" s="322"/>
      <c r="U93" s="230"/>
      <c r="V93" s="862" t="s">
        <v>340</v>
      </c>
      <c r="W93" s="1108"/>
      <c r="X93" s="230">
        <f>P93+R93+U93</f>
        <v>0</v>
      </c>
      <c r="Y93" s="862" t="s">
        <v>978</v>
      </c>
      <c r="Z93" s="895">
        <f>T94+W93</f>
        <v>0</v>
      </c>
      <c r="AA93" s="292"/>
      <c r="AB93" s="286"/>
      <c r="AC93" s="287"/>
    </row>
    <row r="94" spans="1:29" ht="64.5">
      <c r="A94" s="280"/>
      <c r="B94" s="281"/>
      <c r="C94" s="160"/>
      <c r="D94" s="281"/>
      <c r="E94" s="282"/>
      <c r="F94" s="281"/>
      <c r="G94" s="281"/>
      <c r="H94" s="825"/>
      <c r="I94" s="825"/>
      <c r="J94" s="825"/>
      <c r="K94" s="623"/>
      <c r="L94" s="1106"/>
      <c r="M94" s="1088"/>
      <c r="N94" s="827"/>
      <c r="O94" s="950"/>
      <c r="P94" s="230"/>
      <c r="Q94" s="865" t="s">
        <v>979</v>
      </c>
      <c r="R94" s="230"/>
      <c r="S94" s="862"/>
      <c r="T94" s="322"/>
      <c r="U94" s="230"/>
      <c r="V94" s="862" t="s">
        <v>340</v>
      </c>
      <c r="W94" s="1109"/>
      <c r="X94" s="230">
        <f>P94+R94+U94</f>
        <v>0</v>
      </c>
      <c r="Y94" s="862" t="s">
        <v>979</v>
      </c>
      <c r="Z94" s="920"/>
      <c r="AA94" s="292"/>
      <c r="AB94" s="286"/>
      <c r="AC94" s="287"/>
    </row>
    <row r="95" spans="1:29" ht="39">
      <c r="A95" s="280"/>
      <c r="B95" s="281"/>
      <c r="C95" s="160"/>
      <c r="D95" s="281"/>
      <c r="E95" s="282"/>
      <c r="F95" s="281"/>
      <c r="G95" s="281"/>
      <c r="H95" s="825"/>
      <c r="I95" s="825"/>
      <c r="J95" s="825"/>
      <c r="K95" s="623"/>
      <c r="L95" s="1106"/>
      <c r="M95" s="1088"/>
      <c r="N95" s="827"/>
      <c r="O95" s="950"/>
      <c r="P95" s="230"/>
      <c r="Q95" s="865" t="s">
        <v>980</v>
      </c>
      <c r="R95" s="230"/>
      <c r="S95" s="862"/>
      <c r="T95" s="322"/>
      <c r="U95" s="230"/>
      <c r="V95" s="862" t="s">
        <v>340</v>
      </c>
      <c r="W95" s="1109"/>
      <c r="X95" s="230">
        <f>P95+R95+U95</f>
        <v>0</v>
      </c>
      <c r="Y95" s="862" t="s">
        <v>980</v>
      </c>
      <c r="Z95" s="920"/>
      <c r="AA95" s="292"/>
      <c r="AB95" s="286"/>
      <c r="AC95" s="287"/>
    </row>
    <row r="96" spans="1:29" ht="25.5">
      <c r="A96" s="280"/>
      <c r="B96" s="281"/>
      <c r="C96" s="160"/>
      <c r="D96" s="281"/>
      <c r="E96" s="282"/>
      <c r="F96" s="281"/>
      <c r="G96" s="281"/>
      <c r="H96" s="825"/>
      <c r="I96" s="825"/>
      <c r="J96" s="825"/>
      <c r="K96" s="623"/>
      <c r="L96" s="1106"/>
      <c r="M96" s="1088"/>
      <c r="N96" s="827"/>
      <c r="O96" s="950"/>
      <c r="P96" s="230"/>
      <c r="Q96" s="865" t="s">
        <v>981</v>
      </c>
      <c r="R96" s="230"/>
      <c r="S96" s="862"/>
      <c r="T96" s="322"/>
      <c r="U96" s="230"/>
      <c r="V96" s="862" t="s">
        <v>340</v>
      </c>
      <c r="W96" s="1109"/>
      <c r="X96" s="230">
        <f>P96+R96+U96</f>
        <v>0</v>
      </c>
      <c r="Y96" s="862" t="s">
        <v>981</v>
      </c>
      <c r="Z96" s="920"/>
      <c r="AA96" s="292"/>
      <c r="AB96" s="286"/>
      <c r="AC96" s="287"/>
    </row>
    <row r="97" spans="1:29" ht="25.5">
      <c r="A97" s="280"/>
      <c r="B97" s="281"/>
      <c r="C97" s="160"/>
      <c r="D97" s="281"/>
      <c r="E97" s="282"/>
      <c r="F97" s="281"/>
      <c r="G97" s="281"/>
      <c r="H97" s="825"/>
      <c r="I97" s="825"/>
      <c r="J97" s="825"/>
      <c r="K97" s="623"/>
      <c r="L97" s="1107"/>
      <c r="M97" s="927"/>
      <c r="N97" s="827"/>
      <c r="O97" s="931"/>
      <c r="P97" s="230"/>
      <c r="Q97" s="865" t="s">
        <v>982</v>
      </c>
      <c r="R97" s="230"/>
      <c r="S97" s="862"/>
      <c r="T97" s="322"/>
      <c r="U97" s="230"/>
      <c r="V97" s="862" t="s">
        <v>982</v>
      </c>
      <c r="W97" s="1110"/>
      <c r="X97" s="230">
        <f>P97+R97+U97</f>
        <v>0</v>
      </c>
      <c r="Y97" s="862" t="s">
        <v>982</v>
      </c>
      <c r="Z97" s="896"/>
      <c r="AA97" s="292"/>
      <c r="AB97" s="286"/>
      <c r="AC97" s="287"/>
    </row>
    <row r="98" spans="1:29" ht="12.75">
      <c r="A98" s="280"/>
      <c r="B98" s="281"/>
      <c r="C98" s="160"/>
      <c r="D98" s="281"/>
      <c r="E98" s="282"/>
      <c r="F98" s="281"/>
      <c r="G98" s="281"/>
      <c r="H98" s="825"/>
      <c r="I98" s="825"/>
      <c r="J98" s="825"/>
      <c r="K98" s="825"/>
      <c r="L98" s="825"/>
      <c r="M98" s="825"/>
      <c r="N98" s="827"/>
      <c r="O98" s="124"/>
      <c r="P98" s="230"/>
      <c r="Q98" s="865"/>
      <c r="R98" s="230"/>
      <c r="S98" s="862"/>
      <c r="T98" s="322"/>
      <c r="U98" s="230"/>
      <c r="V98" s="862"/>
      <c r="W98" s="322"/>
      <c r="X98" s="230"/>
      <c r="Y98" s="862"/>
      <c r="Z98" s="822"/>
      <c r="AA98" s="292"/>
      <c r="AB98" s="286"/>
      <c r="AC98" s="287"/>
    </row>
    <row r="99" spans="1:31" ht="24" customHeight="1">
      <c r="A99" s="280"/>
      <c r="B99" s="281"/>
      <c r="C99" s="160"/>
      <c r="D99" s="281"/>
      <c r="E99" s="282"/>
      <c r="F99" s="611"/>
      <c r="G99" s="585"/>
      <c r="H99" s="863">
        <v>1</v>
      </c>
      <c r="I99" s="863" t="s">
        <v>46</v>
      </c>
      <c r="J99" s="624" t="s">
        <v>11</v>
      </c>
      <c r="K99" s="113" t="s">
        <v>30</v>
      </c>
      <c r="L99" s="576"/>
      <c r="M99" s="587" t="s">
        <v>400</v>
      </c>
      <c r="N99" s="588" t="s">
        <v>3</v>
      </c>
      <c r="O99" s="613" t="s">
        <v>1021</v>
      </c>
      <c r="P99" s="254">
        <v>5</v>
      </c>
      <c r="Q99" s="113" t="s">
        <v>502</v>
      </c>
      <c r="R99" s="254">
        <v>2</v>
      </c>
      <c r="S99" s="188" t="s">
        <v>164</v>
      </c>
      <c r="T99" s="232">
        <f>SUM(T102:T107)</f>
        <v>541930000</v>
      </c>
      <c r="U99" s="254">
        <v>1</v>
      </c>
      <c r="V99" s="188" t="s">
        <v>164</v>
      </c>
      <c r="W99" s="232">
        <f>SUM(W102:W107)</f>
        <v>73200000</v>
      </c>
      <c r="X99" s="254">
        <f>P99+R99+U99</f>
        <v>8</v>
      </c>
      <c r="Y99" s="188" t="s">
        <v>164</v>
      </c>
      <c r="Z99" s="232">
        <f>SUM(Z102:Z107)</f>
        <v>615130000</v>
      </c>
      <c r="AA99" s="590" t="s">
        <v>166</v>
      </c>
      <c r="AB99" s="286"/>
      <c r="AC99" s="287"/>
      <c r="AE99" s="288" t="e">
        <f>#REF!+#REF!+#REF!+T99+W99</f>
        <v>#REF!</v>
      </c>
    </row>
    <row r="100" spans="1:29" ht="24" customHeight="1">
      <c r="A100" s="280"/>
      <c r="B100" s="281"/>
      <c r="C100" s="160"/>
      <c r="D100" s="281"/>
      <c r="E100" s="282"/>
      <c r="F100" s="611"/>
      <c r="G100" s="284"/>
      <c r="H100" s="863"/>
      <c r="I100" s="863"/>
      <c r="J100" s="624"/>
      <c r="K100" s="113"/>
      <c r="L100" s="576"/>
      <c r="M100" s="587" t="s">
        <v>519</v>
      </c>
      <c r="N100" s="577"/>
      <c r="O100" s="625" t="s">
        <v>1022</v>
      </c>
      <c r="P100" s="230"/>
      <c r="Q100" s="865"/>
      <c r="R100" s="230"/>
      <c r="S100" s="862"/>
      <c r="T100" s="320"/>
      <c r="U100" s="230"/>
      <c r="V100" s="862"/>
      <c r="W100" s="320"/>
      <c r="X100" s="235"/>
      <c r="Y100" s="862"/>
      <c r="Z100" s="311"/>
      <c r="AA100" s="292"/>
      <c r="AB100" s="286"/>
      <c r="AC100" s="287"/>
    </row>
    <row r="101" spans="1:29" ht="15" customHeight="1">
      <c r="A101" s="280"/>
      <c r="B101" s="281"/>
      <c r="C101" s="160"/>
      <c r="D101" s="281"/>
      <c r="E101" s="282"/>
      <c r="F101" s="611"/>
      <c r="G101" s="284"/>
      <c r="H101" s="863"/>
      <c r="I101" s="863"/>
      <c r="J101" s="624"/>
      <c r="K101" s="113"/>
      <c r="L101" s="576"/>
      <c r="M101" s="587"/>
      <c r="N101" s="577"/>
      <c r="O101" s="284"/>
      <c r="P101" s="230"/>
      <c r="Q101" s="865"/>
      <c r="R101" s="230"/>
      <c r="S101" s="862"/>
      <c r="T101" s="320"/>
      <c r="U101" s="230"/>
      <c r="V101" s="862"/>
      <c r="W101" s="320"/>
      <c r="X101" s="235"/>
      <c r="Y101" s="862"/>
      <c r="Z101" s="311"/>
      <c r="AA101" s="292"/>
      <c r="AB101" s="286"/>
      <c r="AC101" s="287"/>
    </row>
    <row r="102" spans="1:29" ht="39">
      <c r="A102" s="280"/>
      <c r="B102" s="281"/>
      <c r="C102" s="160"/>
      <c r="D102" s="281"/>
      <c r="E102" s="282"/>
      <c r="F102" s="281"/>
      <c r="G102" s="284"/>
      <c r="H102" s="986"/>
      <c r="I102" s="986"/>
      <c r="J102" s="986"/>
      <c r="K102" s="986" t="s">
        <v>30</v>
      </c>
      <c r="L102" s="1104" t="s">
        <v>32</v>
      </c>
      <c r="M102" s="986" t="s">
        <v>271</v>
      </c>
      <c r="N102" s="928"/>
      <c r="O102" s="930" t="s">
        <v>749</v>
      </c>
      <c r="P102" s="230">
        <v>165</v>
      </c>
      <c r="Q102" s="865" t="s">
        <v>781</v>
      </c>
      <c r="R102" s="230">
        <v>245</v>
      </c>
      <c r="S102" s="862" t="s">
        <v>781</v>
      </c>
      <c r="T102" s="895">
        <v>501055000</v>
      </c>
      <c r="U102" s="230"/>
      <c r="V102" s="862" t="s">
        <v>781</v>
      </c>
      <c r="W102" s="895"/>
      <c r="X102" s="230">
        <f aca="true" t="shared" si="4" ref="X102:X107">P102+R102+U102</f>
        <v>410</v>
      </c>
      <c r="Y102" s="862" t="s">
        <v>781</v>
      </c>
      <c r="Z102" s="932">
        <f>T102+W102</f>
        <v>501055000</v>
      </c>
      <c r="AA102" s="285"/>
      <c r="AB102" s="286"/>
      <c r="AC102" s="862"/>
    </row>
    <row r="103" spans="1:29" ht="39">
      <c r="A103" s="280"/>
      <c r="B103" s="281"/>
      <c r="C103" s="160"/>
      <c r="D103" s="281"/>
      <c r="E103" s="282"/>
      <c r="F103" s="281"/>
      <c r="G103" s="284"/>
      <c r="H103" s="987"/>
      <c r="I103" s="987"/>
      <c r="J103" s="987"/>
      <c r="K103" s="987"/>
      <c r="L103" s="987"/>
      <c r="M103" s="987"/>
      <c r="N103" s="989"/>
      <c r="O103" s="950"/>
      <c r="P103" s="230">
        <v>165</v>
      </c>
      <c r="Q103" s="865" t="s">
        <v>782</v>
      </c>
      <c r="R103" s="230">
        <v>245</v>
      </c>
      <c r="S103" s="862" t="s">
        <v>782</v>
      </c>
      <c r="T103" s="920"/>
      <c r="U103" s="230"/>
      <c r="V103" s="862" t="s">
        <v>782</v>
      </c>
      <c r="W103" s="920"/>
      <c r="X103" s="230">
        <f t="shared" si="4"/>
        <v>410</v>
      </c>
      <c r="Y103" s="862" t="s">
        <v>782</v>
      </c>
      <c r="Z103" s="992"/>
      <c r="AA103" s="292"/>
      <c r="AB103" s="286"/>
      <c r="AC103" s="287"/>
    </row>
    <row r="104" spans="1:29" ht="39">
      <c r="A104" s="280"/>
      <c r="B104" s="281"/>
      <c r="C104" s="160"/>
      <c r="D104" s="281"/>
      <c r="E104" s="282"/>
      <c r="F104" s="281"/>
      <c r="G104" s="284"/>
      <c r="H104" s="987"/>
      <c r="I104" s="987"/>
      <c r="J104" s="987"/>
      <c r="K104" s="987"/>
      <c r="L104" s="987"/>
      <c r="M104" s="987"/>
      <c r="N104" s="989"/>
      <c r="O104" s="950"/>
      <c r="P104" s="230">
        <v>165</v>
      </c>
      <c r="Q104" s="865" t="s">
        <v>783</v>
      </c>
      <c r="R104" s="230">
        <v>245</v>
      </c>
      <c r="S104" s="862" t="s">
        <v>783</v>
      </c>
      <c r="T104" s="920"/>
      <c r="U104" s="230"/>
      <c r="V104" s="862" t="s">
        <v>783</v>
      </c>
      <c r="W104" s="920"/>
      <c r="X104" s="230">
        <f t="shared" si="4"/>
        <v>410</v>
      </c>
      <c r="Y104" s="862" t="s">
        <v>783</v>
      </c>
      <c r="Z104" s="992"/>
      <c r="AA104" s="292"/>
      <c r="AB104" s="286"/>
      <c r="AC104" s="287"/>
    </row>
    <row r="105" spans="1:29" ht="39">
      <c r="A105" s="280"/>
      <c r="B105" s="281"/>
      <c r="C105" s="160"/>
      <c r="D105" s="281"/>
      <c r="E105" s="282"/>
      <c r="F105" s="281"/>
      <c r="G105" s="284"/>
      <c r="H105" s="987"/>
      <c r="I105" s="987"/>
      <c r="J105" s="987"/>
      <c r="K105" s="987"/>
      <c r="L105" s="987"/>
      <c r="M105" s="987"/>
      <c r="N105" s="989"/>
      <c r="O105" s="950"/>
      <c r="P105" s="230"/>
      <c r="Q105" s="865" t="s">
        <v>784</v>
      </c>
      <c r="R105" s="230">
        <v>245</v>
      </c>
      <c r="S105" s="862" t="s">
        <v>784</v>
      </c>
      <c r="T105" s="920"/>
      <c r="U105" s="230"/>
      <c r="V105" s="862" t="s">
        <v>784</v>
      </c>
      <c r="W105" s="920"/>
      <c r="X105" s="230">
        <f t="shared" si="4"/>
        <v>245</v>
      </c>
      <c r="Y105" s="862" t="s">
        <v>784</v>
      </c>
      <c r="Z105" s="992"/>
      <c r="AA105" s="292"/>
      <c r="AB105" s="286"/>
      <c r="AC105" s="287"/>
    </row>
    <row r="106" spans="1:29" ht="90.75" customHeight="1">
      <c r="A106" s="280"/>
      <c r="B106" s="281"/>
      <c r="C106" s="160"/>
      <c r="D106" s="281"/>
      <c r="E106" s="282"/>
      <c r="F106" s="281"/>
      <c r="G106" s="284"/>
      <c r="H106" s="988"/>
      <c r="I106" s="988"/>
      <c r="J106" s="988"/>
      <c r="K106" s="988"/>
      <c r="L106" s="988"/>
      <c r="M106" s="988"/>
      <c r="N106" s="929"/>
      <c r="O106" s="931"/>
      <c r="P106" s="230"/>
      <c r="Q106" s="865" t="s">
        <v>785</v>
      </c>
      <c r="R106" s="230">
        <v>245</v>
      </c>
      <c r="S106" s="862" t="s">
        <v>821</v>
      </c>
      <c r="T106" s="896"/>
      <c r="U106" s="230"/>
      <c r="V106" s="862" t="s">
        <v>821</v>
      </c>
      <c r="W106" s="896"/>
      <c r="X106" s="230">
        <f t="shared" si="4"/>
        <v>245</v>
      </c>
      <c r="Y106" s="862" t="s">
        <v>821</v>
      </c>
      <c r="Z106" s="933"/>
      <c r="AA106" s="292"/>
      <c r="AB106" s="286"/>
      <c r="AC106" s="287"/>
    </row>
    <row r="107" spans="1:29" ht="39">
      <c r="A107" s="280"/>
      <c r="B107" s="281"/>
      <c r="C107" s="160"/>
      <c r="D107" s="281"/>
      <c r="E107" s="282"/>
      <c r="F107" s="281"/>
      <c r="G107" s="281"/>
      <c r="H107" s="853"/>
      <c r="I107" s="854"/>
      <c r="J107" s="854"/>
      <c r="K107" s="860" t="s">
        <v>30</v>
      </c>
      <c r="L107" s="860" t="s">
        <v>15</v>
      </c>
      <c r="M107" s="824" t="s">
        <v>60</v>
      </c>
      <c r="N107" s="871"/>
      <c r="O107" s="828" t="s">
        <v>823</v>
      </c>
      <c r="P107" s="230">
        <v>50</v>
      </c>
      <c r="Q107" s="865" t="s">
        <v>593</v>
      </c>
      <c r="R107" s="230">
        <v>100</v>
      </c>
      <c r="S107" s="862" t="s">
        <v>822</v>
      </c>
      <c r="T107" s="821">
        <v>40875000</v>
      </c>
      <c r="U107" s="230">
        <v>90</v>
      </c>
      <c r="V107" s="862" t="s">
        <v>822</v>
      </c>
      <c r="W107" s="154">
        <v>73200000</v>
      </c>
      <c r="X107" s="230">
        <f t="shared" si="4"/>
        <v>240</v>
      </c>
      <c r="Y107" s="862" t="s">
        <v>822</v>
      </c>
      <c r="Z107" s="830">
        <f>T107+W107</f>
        <v>114075000</v>
      </c>
      <c r="AA107" s="285"/>
      <c r="AB107" s="286"/>
      <c r="AC107" s="287"/>
    </row>
    <row r="108" spans="1:29" ht="22.5" customHeight="1">
      <c r="A108" s="280"/>
      <c r="B108" s="281"/>
      <c r="C108" s="160"/>
      <c r="D108" s="281"/>
      <c r="E108" s="282"/>
      <c r="F108" s="281"/>
      <c r="G108" s="281"/>
      <c r="H108" s="853"/>
      <c r="I108" s="853"/>
      <c r="J108" s="863"/>
      <c r="K108" s="113"/>
      <c r="L108" s="864"/>
      <c r="M108" s="865"/>
      <c r="N108" s="284"/>
      <c r="O108" s="862"/>
      <c r="P108" s="230"/>
      <c r="Q108" s="865"/>
      <c r="R108" s="230"/>
      <c r="S108" s="580"/>
      <c r="T108" s="322"/>
      <c r="U108" s="230"/>
      <c r="V108" s="580"/>
      <c r="W108" s="322"/>
      <c r="X108" s="230"/>
      <c r="Y108" s="580"/>
      <c r="Z108" s="831"/>
      <c r="AA108" s="292"/>
      <c r="AB108" s="286"/>
      <c r="AC108" s="287"/>
    </row>
    <row r="109" spans="1:31" ht="27.75" customHeight="1">
      <c r="A109" s="280"/>
      <c r="B109" s="281"/>
      <c r="C109" s="160"/>
      <c r="D109" s="281"/>
      <c r="E109" s="282"/>
      <c r="F109" s="611"/>
      <c r="G109" s="585"/>
      <c r="H109" s="863">
        <v>1</v>
      </c>
      <c r="I109" s="863" t="s">
        <v>46</v>
      </c>
      <c r="J109" s="624" t="s">
        <v>11</v>
      </c>
      <c r="K109" s="576" t="s">
        <v>31</v>
      </c>
      <c r="L109" s="864"/>
      <c r="M109" s="587" t="s">
        <v>400</v>
      </c>
      <c r="N109" s="614" t="s">
        <v>3</v>
      </c>
      <c r="O109" s="626" t="s">
        <v>1023</v>
      </c>
      <c r="P109" s="254">
        <v>8</v>
      </c>
      <c r="Q109" s="113" t="s">
        <v>502</v>
      </c>
      <c r="R109" s="254">
        <v>2</v>
      </c>
      <c r="S109" s="188" t="s">
        <v>164</v>
      </c>
      <c r="T109" s="232">
        <f>T114+T115</f>
        <v>537830000</v>
      </c>
      <c r="U109" s="254">
        <v>2</v>
      </c>
      <c r="V109" s="188" t="s">
        <v>164</v>
      </c>
      <c r="W109" s="232">
        <f>SUM(W114:W116)</f>
        <v>260300000</v>
      </c>
      <c r="X109" s="254">
        <f>P109+R109+U109</f>
        <v>12</v>
      </c>
      <c r="Y109" s="188" t="s">
        <v>164</v>
      </c>
      <c r="Z109" s="232">
        <f>Z114+Z115</f>
        <v>798130000</v>
      </c>
      <c r="AA109" s="590" t="s">
        <v>166</v>
      </c>
      <c r="AB109" s="286"/>
      <c r="AC109" s="287"/>
      <c r="AE109" s="288" t="e">
        <f>#REF!+#REF!+#REF!+T109+W109</f>
        <v>#REF!</v>
      </c>
    </row>
    <row r="110" spans="1:29" ht="21" customHeight="1">
      <c r="A110" s="280"/>
      <c r="B110" s="281"/>
      <c r="C110" s="160"/>
      <c r="D110" s="281"/>
      <c r="E110" s="282"/>
      <c r="F110" s="611"/>
      <c r="G110" s="585"/>
      <c r="H110" s="863"/>
      <c r="I110" s="863"/>
      <c r="J110" s="624"/>
      <c r="K110" s="576"/>
      <c r="L110" s="864"/>
      <c r="M110" s="587" t="s">
        <v>927</v>
      </c>
      <c r="N110" s="614"/>
      <c r="O110" s="589" t="s">
        <v>1024</v>
      </c>
      <c r="P110" s="230"/>
      <c r="Q110" s="865"/>
      <c r="R110" s="230"/>
      <c r="S110" s="862"/>
      <c r="T110" s="232"/>
      <c r="U110" s="230"/>
      <c r="V110" s="862"/>
      <c r="W110" s="232"/>
      <c r="X110" s="235"/>
      <c r="Y110" s="862"/>
      <c r="Z110" s="311"/>
      <c r="AA110" s="590"/>
      <c r="AB110" s="286"/>
      <c r="AC110" s="287"/>
    </row>
    <row r="111" spans="1:29" ht="21" customHeight="1">
      <c r="A111" s="280"/>
      <c r="B111" s="281"/>
      <c r="C111" s="160"/>
      <c r="D111" s="281"/>
      <c r="E111" s="282"/>
      <c r="F111" s="611"/>
      <c r="G111" s="585"/>
      <c r="H111" s="863"/>
      <c r="I111" s="863"/>
      <c r="J111" s="624"/>
      <c r="K111" s="576"/>
      <c r="L111" s="864"/>
      <c r="M111" s="587" t="s">
        <v>928</v>
      </c>
      <c r="N111" s="614"/>
      <c r="O111" s="589"/>
      <c r="P111" s="230"/>
      <c r="Q111" s="865"/>
      <c r="R111" s="230"/>
      <c r="S111" s="862"/>
      <c r="T111" s="232"/>
      <c r="U111" s="230"/>
      <c r="V111" s="862"/>
      <c r="W111" s="232"/>
      <c r="X111" s="235"/>
      <c r="Y111" s="862"/>
      <c r="Z111" s="311"/>
      <c r="AA111" s="590"/>
      <c r="AB111" s="286"/>
      <c r="AC111" s="287"/>
    </row>
    <row r="112" spans="1:29" ht="20.25" customHeight="1">
      <c r="A112" s="280"/>
      <c r="B112" s="281"/>
      <c r="C112" s="160"/>
      <c r="D112" s="281"/>
      <c r="E112" s="282"/>
      <c r="F112" s="611"/>
      <c r="G112" s="585"/>
      <c r="H112" s="863"/>
      <c r="I112" s="863"/>
      <c r="J112" s="624"/>
      <c r="K112" s="576"/>
      <c r="L112" s="864"/>
      <c r="M112" s="587"/>
      <c r="N112" s="614"/>
      <c r="O112" s="589"/>
      <c r="P112" s="230"/>
      <c r="Q112" s="865"/>
      <c r="R112" s="230"/>
      <c r="S112" s="862"/>
      <c r="T112" s="232"/>
      <c r="U112" s="230"/>
      <c r="V112" s="862"/>
      <c r="W112" s="232"/>
      <c r="X112" s="235"/>
      <c r="Y112" s="862"/>
      <c r="Z112" s="311"/>
      <c r="AA112" s="590"/>
      <c r="AB112" s="286"/>
      <c r="AC112" s="287"/>
    </row>
    <row r="113" spans="1:29" ht="20.25" customHeight="1">
      <c r="A113" s="280"/>
      <c r="B113" s="281"/>
      <c r="C113" s="160"/>
      <c r="D113" s="281"/>
      <c r="E113" s="282"/>
      <c r="F113" s="611"/>
      <c r="G113" s="585"/>
      <c r="H113" s="863"/>
      <c r="I113" s="863"/>
      <c r="J113" s="624"/>
      <c r="K113" s="576"/>
      <c r="L113" s="864"/>
      <c r="M113" s="587"/>
      <c r="N113" s="614"/>
      <c r="O113" s="589"/>
      <c r="P113" s="230"/>
      <c r="Q113" s="865"/>
      <c r="R113" s="230"/>
      <c r="S113" s="862"/>
      <c r="T113" s="232"/>
      <c r="U113" s="230"/>
      <c r="V113" s="862"/>
      <c r="W113" s="232"/>
      <c r="X113" s="235"/>
      <c r="Y113" s="862"/>
      <c r="Z113" s="311"/>
      <c r="AA113" s="590"/>
      <c r="AB113" s="286"/>
      <c r="AC113" s="287"/>
    </row>
    <row r="114" spans="1:29" ht="39">
      <c r="A114" s="280"/>
      <c r="B114" s="281"/>
      <c r="C114" s="160"/>
      <c r="D114" s="281"/>
      <c r="E114" s="282"/>
      <c r="F114" s="281"/>
      <c r="G114" s="585"/>
      <c r="H114" s="853"/>
      <c r="I114" s="853"/>
      <c r="J114" s="863"/>
      <c r="K114" s="864" t="s">
        <v>31</v>
      </c>
      <c r="L114" s="869" t="s">
        <v>32</v>
      </c>
      <c r="M114" s="865" t="s">
        <v>750</v>
      </c>
      <c r="N114" s="310"/>
      <c r="O114" s="585" t="s">
        <v>675</v>
      </c>
      <c r="P114" s="230">
        <v>119</v>
      </c>
      <c r="Q114" s="862" t="s">
        <v>131</v>
      </c>
      <c r="R114" s="230">
        <v>15</v>
      </c>
      <c r="S114" s="862" t="s">
        <v>131</v>
      </c>
      <c r="T114" s="837">
        <v>190330000</v>
      </c>
      <c r="U114" s="230">
        <v>22</v>
      </c>
      <c r="V114" s="862" t="s">
        <v>131</v>
      </c>
      <c r="W114" s="146">
        <v>110000000</v>
      </c>
      <c r="X114" s="230">
        <f>P114+R114+U114</f>
        <v>156</v>
      </c>
      <c r="Y114" s="862" t="s">
        <v>131</v>
      </c>
      <c r="Z114" s="311">
        <f>T114+W114</f>
        <v>300330000</v>
      </c>
      <c r="AA114" s="285"/>
      <c r="AB114" s="286"/>
      <c r="AC114" s="287"/>
    </row>
    <row r="115" spans="1:29" ht="51" customHeight="1">
      <c r="A115" s="280"/>
      <c r="B115" s="281"/>
      <c r="C115" s="160"/>
      <c r="D115" s="281"/>
      <c r="E115" s="282"/>
      <c r="F115" s="281"/>
      <c r="G115" s="862"/>
      <c r="H115" s="853"/>
      <c r="I115" s="1090"/>
      <c r="J115" s="1093"/>
      <c r="K115" s="1096" t="s">
        <v>31</v>
      </c>
      <c r="L115" s="1103" t="s">
        <v>26</v>
      </c>
      <c r="M115" s="926" t="s">
        <v>61</v>
      </c>
      <c r="N115" s="871"/>
      <c r="O115" s="930" t="s">
        <v>599</v>
      </c>
      <c r="P115" s="230">
        <f>50*3</f>
        <v>150</v>
      </c>
      <c r="Q115" s="862" t="s">
        <v>751</v>
      </c>
      <c r="R115" s="230">
        <v>55</v>
      </c>
      <c r="S115" s="862" t="s">
        <v>350</v>
      </c>
      <c r="T115" s="889">
        <v>347500000</v>
      </c>
      <c r="U115" s="230">
        <v>55</v>
      </c>
      <c r="V115" s="862" t="s">
        <v>350</v>
      </c>
      <c r="W115" s="889">
        <v>150300000</v>
      </c>
      <c r="X115" s="230">
        <f>P115+R115+U115</f>
        <v>260</v>
      </c>
      <c r="Y115" s="862" t="s">
        <v>350</v>
      </c>
      <c r="Z115" s="932">
        <f>T115+W115</f>
        <v>497800000</v>
      </c>
      <c r="AA115" s="285"/>
      <c r="AB115" s="286"/>
      <c r="AC115" s="287"/>
    </row>
    <row r="116" spans="1:29" ht="43.5" customHeight="1">
      <c r="A116" s="280"/>
      <c r="B116" s="281"/>
      <c r="C116" s="160"/>
      <c r="D116" s="281"/>
      <c r="E116" s="282"/>
      <c r="F116" s="281"/>
      <c r="G116" s="862"/>
      <c r="H116" s="853"/>
      <c r="I116" s="1091"/>
      <c r="J116" s="1094"/>
      <c r="K116" s="1097"/>
      <c r="L116" s="1097"/>
      <c r="M116" s="1088"/>
      <c r="N116" s="297"/>
      <c r="O116" s="950"/>
      <c r="P116" s="230">
        <f>45*3</f>
        <v>135</v>
      </c>
      <c r="Q116" s="862" t="s">
        <v>752</v>
      </c>
      <c r="R116" s="230">
        <v>50</v>
      </c>
      <c r="S116" s="862" t="s">
        <v>350</v>
      </c>
      <c r="T116" s="890"/>
      <c r="U116" s="230">
        <v>50</v>
      </c>
      <c r="V116" s="862" t="s">
        <v>350</v>
      </c>
      <c r="W116" s="890"/>
      <c r="X116" s="230">
        <f>P116+R116+U116</f>
        <v>235</v>
      </c>
      <c r="Y116" s="862" t="s">
        <v>350</v>
      </c>
      <c r="Z116" s="933"/>
      <c r="AA116" s="292"/>
      <c r="AB116" s="286"/>
      <c r="AC116" s="287"/>
    </row>
    <row r="117" spans="1:29" ht="12.75">
      <c r="A117" s="280"/>
      <c r="B117" s="281"/>
      <c r="C117" s="160"/>
      <c r="D117" s="281"/>
      <c r="E117" s="282"/>
      <c r="F117" s="281"/>
      <c r="G117" s="862"/>
      <c r="H117" s="853"/>
      <c r="I117" s="834"/>
      <c r="J117" s="865"/>
      <c r="K117" s="525"/>
      <c r="L117" s="865"/>
      <c r="M117" s="862"/>
      <c r="N117" s="280"/>
      <c r="O117" s="239"/>
      <c r="P117" s="230"/>
      <c r="Q117" s="865"/>
      <c r="R117" s="230"/>
      <c r="S117" s="862"/>
      <c r="T117" s="627"/>
      <c r="U117" s="230"/>
      <c r="V117" s="862"/>
      <c r="W117" s="627"/>
      <c r="X117" s="235"/>
      <c r="Y117" s="862"/>
      <c r="Z117" s="831"/>
      <c r="AA117" s="292"/>
      <c r="AB117" s="286"/>
      <c r="AC117" s="287"/>
    </row>
    <row r="118" spans="1:31" ht="22.5" customHeight="1">
      <c r="A118" s="280"/>
      <c r="B118" s="615"/>
      <c r="C118" s="628"/>
      <c r="D118" s="611"/>
      <c r="E118" s="585"/>
      <c r="F118" s="611"/>
      <c r="G118" s="585"/>
      <c r="H118" s="863">
        <v>1</v>
      </c>
      <c r="I118" s="863" t="s">
        <v>46</v>
      </c>
      <c r="J118" s="624" t="s">
        <v>11</v>
      </c>
      <c r="K118" s="576" t="s">
        <v>12</v>
      </c>
      <c r="L118" s="864"/>
      <c r="M118" s="587" t="s">
        <v>400</v>
      </c>
      <c r="N118" s="614" t="s">
        <v>3</v>
      </c>
      <c r="O118" s="626" t="s">
        <v>899</v>
      </c>
      <c r="P118" s="254">
        <v>26</v>
      </c>
      <c r="Q118" s="113" t="s">
        <v>502</v>
      </c>
      <c r="R118" s="254">
        <v>9</v>
      </c>
      <c r="S118" s="188" t="s">
        <v>164</v>
      </c>
      <c r="T118" s="232">
        <f>T123+T125+T127+T129+T130+T131+T132+T133+T136</f>
        <v>1171405000</v>
      </c>
      <c r="U118" s="254">
        <v>9</v>
      </c>
      <c r="V118" s="188" t="s">
        <v>164</v>
      </c>
      <c r="W118" s="232">
        <f>SUM(W123:W136)</f>
        <v>896455000</v>
      </c>
      <c r="X118" s="254">
        <f>P118+R118+U118</f>
        <v>44</v>
      </c>
      <c r="Y118" s="188" t="s">
        <v>164</v>
      </c>
      <c r="Z118" s="232">
        <f>Z123+Z125+Z127+Z129+Z130+Z131+Z132+Z133+Z136</f>
        <v>2067860000</v>
      </c>
      <c r="AA118" s="590" t="s">
        <v>166</v>
      </c>
      <c r="AB118" s="286"/>
      <c r="AC118" s="287"/>
      <c r="AE118" s="288" t="e">
        <f>#REF!+#REF!+#REF!+T118+W118</f>
        <v>#REF!</v>
      </c>
    </row>
    <row r="119" spans="1:29" ht="22.5" customHeight="1">
      <c r="A119" s="280"/>
      <c r="B119" s="615"/>
      <c r="C119" s="628"/>
      <c r="D119" s="611"/>
      <c r="E119" s="585"/>
      <c r="F119" s="611"/>
      <c r="G119" s="585"/>
      <c r="H119" s="863"/>
      <c r="I119" s="857"/>
      <c r="J119" s="629"/>
      <c r="K119" s="592"/>
      <c r="L119" s="860"/>
      <c r="M119" s="593" t="s">
        <v>401</v>
      </c>
      <c r="N119" s="630"/>
      <c r="O119" s="631" t="s">
        <v>900</v>
      </c>
      <c r="P119" s="232"/>
      <c r="Q119" s="113"/>
      <c r="R119" s="254"/>
      <c r="S119" s="188"/>
      <c r="T119" s="320"/>
      <c r="U119" s="254"/>
      <c r="V119" s="188"/>
      <c r="W119" s="320"/>
      <c r="X119" s="250"/>
      <c r="Y119" s="595"/>
      <c r="Z119" s="255"/>
      <c r="AA119" s="292"/>
      <c r="AB119" s="286"/>
      <c r="AC119" s="287"/>
    </row>
    <row r="120" spans="1:29" ht="22.5" customHeight="1">
      <c r="A120" s="280"/>
      <c r="B120" s="615"/>
      <c r="C120" s="628"/>
      <c r="D120" s="611"/>
      <c r="E120" s="632"/>
      <c r="F120" s="281"/>
      <c r="G120" s="585"/>
      <c r="H120" s="863"/>
      <c r="I120" s="857"/>
      <c r="J120" s="629"/>
      <c r="K120" s="592"/>
      <c r="L120" s="860"/>
      <c r="M120" s="593" t="s">
        <v>527</v>
      </c>
      <c r="N120" s="630"/>
      <c r="O120" s="631" t="s">
        <v>399</v>
      </c>
      <c r="P120" s="239"/>
      <c r="Q120" s="865"/>
      <c r="R120" s="230"/>
      <c r="S120" s="862"/>
      <c r="T120" s="320"/>
      <c r="U120" s="230"/>
      <c r="V120" s="862"/>
      <c r="W120" s="320"/>
      <c r="X120" s="235"/>
      <c r="Y120" s="581"/>
      <c r="Z120" s="255"/>
      <c r="AA120" s="292"/>
      <c r="AB120" s="286"/>
      <c r="AC120" s="287"/>
    </row>
    <row r="121" spans="1:29" ht="22.5" customHeight="1">
      <c r="A121" s="280"/>
      <c r="B121" s="615"/>
      <c r="C121" s="628"/>
      <c r="D121" s="611"/>
      <c r="E121" s="282"/>
      <c r="F121" s="281"/>
      <c r="G121" s="862"/>
      <c r="H121" s="863"/>
      <c r="I121" s="857"/>
      <c r="J121" s="629"/>
      <c r="K121" s="592"/>
      <c r="L121" s="860"/>
      <c r="M121" s="593" t="s">
        <v>528</v>
      </c>
      <c r="N121" s="630"/>
      <c r="O121" s="631"/>
      <c r="P121" s="239"/>
      <c r="Q121" s="865"/>
      <c r="R121" s="230"/>
      <c r="S121" s="862"/>
      <c r="T121" s="320"/>
      <c r="U121" s="230"/>
      <c r="V121" s="862"/>
      <c r="W121" s="320"/>
      <c r="X121" s="235"/>
      <c r="Y121" s="581"/>
      <c r="Z121" s="255"/>
      <c r="AA121" s="292"/>
      <c r="AB121" s="286"/>
      <c r="AC121" s="287"/>
    </row>
    <row r="122" spans="1:29" ht="22.5" customHeight="1">
      <c r="A122" s="280"/>
      <c r="B122" s="615"/>
      <c r="C122" s="628"/>
      <c r="D122" s="611"/>
      <c r="E122" s="282"/>
      <c r="F122" s="281"/>
      <c r="G122" s="862"/>
      <c r="H122" s="863"/>
      <c r="I122" s="857"/>
      <c r="J122" s="629"/>
      <c r="K122" s="592"/>
      <c r="L122" s="860"/>
      <c r="M122" s="593"/>
      <c r="N122" s="630"/>
      <c r="O122" s="631"/>
      <c r="P122" s="239"/>
      <c r="Q122" s="865"/>
      <c r="R122" s="230"/>
      <c r="S122" s="862"/>
      <c r="T122" s="320"/>
      <c r="U122" s="230"/>
      <c r="V122" s="862"/>
      <c r="W122" s="320"/>
      <c r="X122" s="235"/>
      <c r="Y122" s="581"/>
      <c r="Z122" s="255"/>
      <c r="AA122" s="292"/>
      <c r="AB122" s="286"/>
      <c r="AC122" s="287"/>
    </row>
    <row r="123" spans="1:29" ht="32.25" customHeight="1">
      <c r="A123" s="280"/>
      <c r="B123" s="281"/>
      <c r="C123" s="160"/>
      <c r="D123" s="281"/>
      <c r="E123" s="632"/>
      <c r="F123" s="281"/>
      <c r="G123" s="585"/>
      <c r="H123" s="853"/>
      <c r="I123" s="1090"/>
      <c r="J123" s="1093"/>
      <c r="K123" s="1096" t="s">
        <v>12</v>
      </c>
      <c r="L123" s="1096" t="s">
        <v>13</v>
      </c>
      <c r="M123" s="926" t="s">
        <v>62</v>
      </c>
      <c r="N123" s="871"/>
      <c r="O123" s="930" t="s">
        <v>595</v>
      </c>
      <c r="P123" s="239">
        <v>3</v>
      </c>
      <c r="Q123" s="865" t="s">
        <v>4</v>
      </c>
      <c r="R123" s="230">
        <v>1</v>
      </c>
      <c r="S123" s="862" t="s">
        <v>4</v>
      </c>
      <c r="T123" s="889">
        <v>83007000</v>
      </c>
      <c r="U123" s="239">
        <v>1</v>
      </c>
      <c r="V123" s="862" t="s">
        <v>4</v>
      </c>
      <c r="W123" s="889">
        <v>76904000</v>
      </c>
      <c r="X123" s="239">
        <f aca="true" t="shared" si="5" ref="X123:X129">P123+R123+U123</f>
        <v>5</v>
      </c>
      <c r="Y123" s="862" t="s">
        <v>4</v>
      </c>
      <c r="Z123" s="932">
        <f>T123+W123</f>
        <v>159911000</v>
      </c>
      <c r="AA123" s="285"/>
      <c r="AB123" s="286"/>
      <c r="AC123" s="287"/>
    </row>
    <row r="124" spans="1:29" ht="27.75" customHeight="1">
      <c r="A124" s="280"/>
      <c r="B124" s="281"/>
      <c r="C124" s="160"/>
      <c r="D124" s="281"/>
      <c r="E124" s="282"/>
      <c r="F124" s="281"/>
      <c r="G124" s="862"/>
      <c r="H124" s="853"/>
      <c r="I124" s="1092"/>
      <c r="J124" s="1095"/>
      <c r="K124" s="1098"/>
      <c r="L124" s="1098"/>
      <c r="M124" s="927"/>
      <c r="N124" s="872"/>
      <c r="O124" s="931"/>
      <c r="P124" s="239">
        <v>30</v>
      </c>
      <c r="Q124" s="865" t="s">
        <v>36</v>
      </c>
      <c r="R124" s="239">
        <v>10</v>
      </c>
      <c r="S124" s="862" t="s">
        <v>134</v>
      </c>
      <c r="T124" s="900"/>
      <c r="U124" s="239">
        <v>5</v>
      </c>
      <c r="V124" s="862" t="s">
        <v>134</v>
      </c>
      <c r="W124" s="900"/>
      <c r="X124" s="239">
        <f t="shared" si="5"/>
        <v>45</v>
      </c>
      <c r="Y124" s="862" t="s">
        <v>134</v>
      </c>
      <c r="Z124" s="933"/>
      <c r="AA124" s="292"/>
      <c r="AB124" s="286"/>
      <c r="AC124" s="287"/>
    </row>
    <row r="125" spans="1:29" ht="31.5" customHeight="1">
      <c r="A125" s="280"/>
      <c r="B125" s="281"/>
      <c r="C125" s="160"/>
      <c r="D125" s="281"/>
      <c r="E125" s="282"/>
      <c r="F125" s="281"/>
      <c r="G125" s="862"/>
      <c r="H125" s="1089"/>
      <c r="I125" s="1089"/>
      <c r="J125" s="1100"/>
      <c r="K125" s="1101" t="s">
        <v>12</v>
      </c>
      <c r="L125" s="1101" t="s">
        <v>15</v>
      </c>
      <c r="M125" s="1102" t="s">
        <v>63</v>
      </c>
      <c r="N125" s="310"/>
      <c r="O125" s="1099" t="s">
        <v>596</v>
      </c>
      <c r="P125" s="239">
        <v>6</v>
      </c>
      <c r="Q125" s="865" t="s">
        <v>4</v>
      </c>
      <c r="R125" s="239">
        <v>2</v>
      </c>
      <c r="S125" s="862" t="s">
        <v>4</v>
      </c>
      <c r="T125" s="979">
        <v>75000000</v>
      </c>
      <c r="U125" s="239">
        <v>2</v>
      </c>
      <c r="V125" s="862" t="s">
        <v>4</v>
      </c>
      <c r="W125" s="979">
        <v>57135000</v>
      </c>
      <c r="X125" s="239">
        <f t="shared" si="5"/>
        <v>10</v>
      </c>
      <c r="Y125" s="862" t="s">
        <v>4</v>
      </c>
      <c r="Z125" s="932">
        <f>T125+W125</f>
        <v>132135000</v>
      </c>
      <c r="AA125" s="285"/>
      <c r="AB125" s="286"/>
      <c r="AC125" s="287"/>
    </row>
    <row r="126" spans="1:29" ht="30.75" customHeight="1">
      <c r="A126" s="280"/>
      <c r="B126" s="281"/>
      <c r="C126" s="160"/>
      <c r="D126" s="281"/>
      <c r="E126" s="282"/>
      <c r="F126" s="281"/>
      <c r="G126" s="862"/>
      <c r="H126" s="1089"/>
      <c r="I126" s="1089"/>
      <c r="J126" s="1100"/>
      <c r="K126" s="1101"/>
      <c r="L126" s="1101"/>
      <c r="M126" s="1102"/>
      <c r="N126" s="310"/>
      <c r="O126" s="1099"/>
      <c r="P126" s="239">
        <v>60</v>
      </c>
      <c r="Q126" s="865" t="s">
        <v>134</v>
      </c>
      <c r="R126" s="239">
        <v>20</v>
      </c>
      <c r="S126" s="862" t="s">
        <v>134</v>
      </c>
      <c r="T126" s="979"/>
      <c r="U126" s="239">
        <v>20</v>
      </c>
      <c r="V126" s="862" t="s">
        <v>134</v>
      </c>
      <c r="W126" s="979"/>
      <c r="X126" s="239">
        <f t="shared" si="5"/>
        <v>100</v>
      </c>
      <c r="Y126" s="862" t="s">
        <v>134</v>
      </c>
      <c r="Z126" s="933"/>
      <c r="AA126" s="292"/>
      <c r="AB126" s="286"/>
      <c r="AC126" s="287"/>
    </row>
    <row r="127" spans="1:29" ht="34.5" customHeight="1">
      <c r="A127" s="280"/>
      <c r="B127" s="281"/>
      <c r="C127" s="160"/>
      <c r="D127" s="281"/>
      <c r="E127" s="282"/>
      <c r="F127" s="281"/>
      <c r="G127" s="281"/>
      <c r="H127" s="1089"/>
      <c r="I127" s="1089"/>
      <c r="J127" s="1100"/>
      <c r="K127" s="1101" t="s">
        <v>12</v>
      </c>
      <c r="L127" s="1101" t="s">
        <v>34</v>
      </c>
      <c r="M127" s="1102" t="s">
        <v>64</v>
      </c>
      <c r="N127" s="310"/>
      <c r="O127" s="1099" t="s">
        <v>597</v>
      </c>
      <c r="P127" s="239">
        <v>3</v>
      </c>
      <c r="Q127" s="865" t="s">
        <v>4</v>
      </c>
      <c r="R127" s="239">
        <v>1</v>
      </c>
      <c r="S127" s="862" t="s">
        <v>4</v>
      </c>
      <c r="T127" s="979">
        <v>80000000</v>
      </c>
      <c r="U127" s="239">
        <v>1</v>
      </c>
      <c r="V127" s="862" t="s">
        <v>4</v>
      </c>
      <c r="W127" s="979">
        <v>60944000</v>
      </c>
      <c r="X127" s="239">
        <f t="shared" si="5"/>
        <v>5</v>
      </c>
      <c r="Y127" s="862" t="s">
        <v>4</v>
      </c>
      <c r="Z127" s="932">
        <f>T127+W127</f>
        <v>140944000</v>
      </c>
      <c r="AA127" s="285"/>
      <c r="AB127" s="286"/>
      <c r="AC127" s="287"/>
    </row>
    <row r="128" spans="1:29" ht="34.5" customHeight="1">
      <c r="A128" s="280"/>
      <c r="B128" s="281"/>
      <c r="C128" s="160"/>
      <c r="D128" s="281"/>
      <c r="E128" s="282"/>
      <c r="F128" s="281"/>
      <c r="G128" s="281"/>
      <c r="H128" s="1089"/>
      <c r="I128" s="1089"/>
      <c r="J128" s="1100"/>
      <c r="K128" s="1101"/>
      <c r="L128" s="1101"/>
      <c r="M128" s="1102"/>
      <c r="N128" s="310"/>
      <c r="O128" s="1099"/>
      <c r="P128" s="239">
        <v>30</v>
      </c>
      <c r="Q128" s="865" t="s">
        <v>134</v>
      </c>
      <c r="R128" s="239">
        <v>10</v>
      </c>
      <c r="S128" s="862" t="s">
        <v>134</v>
      </c>
      <c r="T128" s="979"/>
      <c r="U128" s="239">
        <v>10</v>
      </c>
      <c r="V128" s="862" t="s">
        <v>134</v>
      </c>
      <c r="W128" s="979"/>
      <c r="X128" s="239">
        <f t="shared" si="5"/>
        <v>50</v>
      </c>
      <c r="Y128" s="862" t="s">
        <v>134</v>
      </c>
      <c r="Z128" s="933"/>
      <c r="AA128" s="292"/>
      <c r="AB128" s="286"/>
      <c r="AC128" s="287"/>
    </row>
    <row r="129" spans="1:29" ht="30.75" customHeight="1">
      <c r="A129" s="280"/>
      <c r="B129" s="281"/>
      <c r="C129" s="160"/>
      <c r="D129" s="281"/>
      <c r="E129" s="282"/>
      <c r="F129" s="281"/>
      <c r="G129" s="281"/>
      <c r="H129" s="853"/>
      <c r="I129" s="854"/>
      <c r="J129" s="857"/>
      <c r="K129" s="860" t="s">
        <v>12</v>
      </c>
      <c r="L129" s="860" t="s">
        <v>26</v>
      </c>
      <c r="M129" s="824" t="s">
        <v>65</v>
      </c>
      <c r="N129" s="871"/>
      <c r="O129" s="828" t="s">
        <v>1049</v>
      </c>
      <c r="P129" s="230">
        <f>3*3</f>
        <v>9</v>
      </c>
      <c r="Q129" s="865" t="s">
        <v>4</v>
      </c>
      <c r="R129" s="230">
        <v>3</v>
      </c>
      <c r="S129" s="862" t="s">
        <v>4</v>
      </c>
      <c r="T129" s="819">
        <v>225464000</v>
      </c>
      <c r="U129" s="230">
        <v>3</v>
      </c>
      <c r="V129" s="862" t="s">
        <v>4</v>
      </c>
      <c r="W129" s="819">
        <v>182693000</v>
      </c>
      <c r="X129" s="239">
        <f t="shared" si="5"/>
        <v>15</v>
      </c>
      <c r="Y129" s="862" t="s">
        <v>4</v>
      </c>
      <c r="Z129" s="868">
        <f>T129+W129</f>
        <v>408157000</v>
      </c>
      <c r="AA129" s="285"/>
      <c r="AB129" s="286"/>
      <c r="AC129" s="381"/>
    </row>
    <row r="130" spans="1:29" ht="76.5" customHeight="1">
      <c r="A130" s="280"/>
      <c r="B130" s="281"/>
      <c r="C130" s="160"/>
      <c r="D130" s="281"/>
      <c r="E130" s="282"/>
      <c r="F130" s="281"/>
      <c r="G130" s="281"/>
      <c r="H130" s="853"/>
      <c r="I130" s="853"/>
      <c r="J130" s="863"/>
      <c r="K130" s="864" t="s">
        <v>12</v>
      </c>
      <c r="L130" s="864" t="s">
        <v>16</v>
      </c>
      <c r="M130" s="865" t="s">
        <v>66</v>
      </c>
      <c r="N130" s="310"/>
      <c r="O130" s="862" t="s">
        <v>600</v>
      </c>
      <c r="P130" s="230">
        <v>15</v>
      </c>
      <c r="Q130" s="865" t="s">
        <v>4</v>
      </c>
      <c r="R130" s="230">
        <v>5</v>
      </c>
      <c r="S130" s="862" t="s">
        <v>4</v>
      </c>
      <c r="T130" s="837">
        <v>296405000</v>
      </c>
      <c r="U130" s="230">
        <v>5</v>
      </c>
      <c r="V130" s="862" t="s">
        <v>4</v>
      </c>
      <c r="W130" s="145">
        <v>224524000</v>
      </c>
      <c r="X130" s="230">
        <f>P130+R130+U130</f>
        <v>25</v>
      </c>
      <c r="Y130" s="862" t="s">
        <v>4</v>
      </c>
      <c r="Z130" s="311">
        <f>T130+W130</f>
        <v>520929000</v>
      </c>
      <c r="AA130" s="285"/>
      <c r="AB130" s="286"/>
      <c r="AC130" s="381"/>
    </row>
    <row r="131" spans="1:29" ht="34.5" customHeight="1">
      <c r="A131" s="280"/>
      <c r="B131" s="281"/>
      <c r="C131" s="160"/>
      <c r="D131" s="281"/>
      <c r="E131" s="282"/>
      <c r="F131" s="281"/>
      <c r="G131" s="281"/>
      <c r="H131" s="378"/>
      <c r="I131" s="378"/>
      <c r="J131" s="378"/>
      <c r="K131" s="860" t="s">
        <v>12</v>
      </c>
      <c r="L131" s="860" t="s">
        <v>18</v>
      </c>
      <c r="M131" s="824" t="s">
        <v>628</v>
      </c>
      <c r="N131" s="826"/>
      <c r="O131" s="828" t="s">
        <v>601</v>
      </c>
      <c r="P131" s="230">
        <v>6</v>
      </c>
      <c r="Q131" s="865" t="s">
        <v>33</v>
      </c>
      <c r="R131" s="230">
        <v>2</v>
      </c>
      <c r="S131" s="862" t="s">
        <v>33</v>
      </c>
      <c r="T131" s="821">
        <v>121993000</v>
      </c>
      <c r="U131" s="230">
        <v>2</v>
      </c>
      <c r="V131" s="862" t="s">
        <v>33</v>
      </c>
      <c r="W131" s="870">
        <v>95900000</v>
      </c>
      <c r="X131" s="230">
        <f>P131+R131+U131</f>
        <v>10</v>
      </c>
      <c r="Y131" s="862" t="s">
        <v>33</v>
      </c>
      <c r="Z131" s="830">
        <f>T131+W131</f>
        <v>217893000</v>
      </c>
      <c r="AA131" s="285"/>
      <c r="AB131" s="286"/>
      <c r="AC131" s="381"/>
    </row>
    <row r="132" spans="1:29" ht="30" customHeight="1">
      <c r="A132" s="280"/>
      <c r="B132" s="281"/>
      <c r="C132" s="160"/>
      <c r="D132" s="281"/>
      <c r="E132" s="282"/>
      <c r="F132" s="281"/>
      <c r="G132" s="281"/>
      <c r="H132" s="824"/>
      <c r="I132" s="824"/>
      <c r="J132" s="824"/>
      <c r="K132" s="848" t="s">
        <v>12</v>
      </c>
      <c r="L132" s="848" t="s">
        <v>42</v>
      </c>
      <c r="M132" s="824" t="s">
        <v>629</v>
      </c>
      <c r="N132" s="836"/>
      <c r="O132" s="828" t="s">
        <v>630</v>
      </c>
      <c r="P132" s="230">
        <v>2</v>
      </c>
      <c r="Q132" s="865" t="s">
        <v>33</v>
      </c>
      <c r="R132" s="230">
        <v>1</v>
      </c>
      <c r="S132" s="862" t="s">
        <v>33</v>
      </c>
      <c r="T132" s="821">
        <v>25000000</v>
      </c>
      <c r="U132" s="230"/>
      <c r="V132" s="862" t="s">
        <v>33</v>
      </c>
      <c r="W132" s="821"/>
      <c r="X132" s="230">
        <f>P132+R132+U132</f>
        <v>3</v>
      </c>
      <c r="Y132" s="862" t="s">
        <v>33</v>
      </c>
      <c r="Z132" s="830">
        <f>T132+W132</f>
        <v>25000000</v>
      </c>
      <c r="AA132" s="285"/>
      <c r="AB132" s="286"/>
      <c r="AC132" s="381"/>
    </row>
    <row r="133" spans="1:29" ht="30.75" customHeight="1">
      <c r="A133" s="280"/>
      <c r="B133" s="281"/>
      <c r="C133" s="160"/>
      <c r="D133" s="281"/>
      <c r="E133" s="282"/>
      <c r="F133" s="281"/>
      <c r="G133" s="281"/>
      <c r="H133" s="1089"/>
      <c r="I133" s="1090"/>
      <c r="J133" s="1093"/>
      <c r="K133" s="1096" t="s">
        <v>12</v>
      </c>
      <c r="L133" s="1096" t="s">
        <v>35</v>
      </c>
      <c r="M133" s="926" t="s">
        <v>67</v>
      </c>
      <c r="N133" s="871"/>
      <c r="O133" s="930" t="s">
        <v>824</v>
      </c>
      <c r="P133" s="230">
        <v>6</v>
      </c>
      <c r="Q133" s="865" t="s">
        <v>33</v>
      </c>
      <c r="R133" s="230">
        <v>2</v>
      </c>
      <c r="S133" s="862" t="s">
        <v>4</v>
      </c>
      <c r="T133" s="889">
        <v>234536000</v>
      </c>
      <c r="U133" s="230">
        <v>2</v>
      </c>
      <c r="V133" s="862" t="s">
        <v>4</v>
      </c>
      <c r="W133" s="889">
        <v>178355000</v>
      </c>
      <c r="X133" s="230">
        <f>P133+R133+U133</f>
        <v>10</v>
      </c>
      <c r="Y133" s="862" t="s">
        <v>4</v>
      </c>
      <c r="Z133" s="932">
        <f>T133+W133</f>
        <v>412891000</v>
      </c>
      <c r="AA133" s="285"/>
      <c r="AB133" s="286"/>
      <c r="AC133" s="287"/>
    </row>
    <row r="134" spans="1:29" ht="42.75" customHeight="1">
      <c r="A134" s="280"/>
      <c r="B134" s="281"/>
      <c r="C134" s="160"/>
      <c r="D134" s="281"/>
      <c r="E134" s="282"/>
      <c r="F134" s="281"/>
      <c r="G134" s="281"/>
      <c r="H134" s="1089"/>
      <c r="I134" s="1091"/>
      <c r="J134" s="1094"/>
      <c r="K134" s="1097"/>
      <c r="L134" s="1097"/>
      <c r="M134" s="1088"/>
      <c r="N134" s="297"/>
      <c r="O134" s="931"/>
      <c r="P134" s="230">
        <f>16*3</f>
        <v>48</v>
      </c>
      <c r="Q134" s="865" t="s">
        <v>753</v>
      </c>
      <c r="R134" s="230">
        <v>16</v>
      </c>
      <c r="S134" s="862" t="s">
        <v>36</v>
      </c>
      <c r="T134" s="890"/>
      <c r="U134" s="230">
        <v>16</v>
      </c>
      <c r="V134" s="862" t="s">
        <v>36</v>
      </c>
      <c r="W134" s="890"/>
      <c r="X134" s="230">
        <f>P134+R134+U134</f>
        <v>80</v>
      </c>
      <c r="Y134" s="862" t="s">
        <v>36</v>
      </c>
      <c r="Z134" s="933" t="e">
        <f>#REF!+#REF!+#REF!+T134+W134</f>
        <v>#REF!</v>
      </c>
      <c r="AA134" s="633"/>
      <c r="AB134" s="286"/>
      <c r="AC134" s="287"/>
    </row>
    <row r="135" spans="1:29" ht="30.75" customHeight="1">
      <c r="A135" s="280"/>
      <c r="B135" s="281"/>
      <c r="C135" s="160"/>
      <c r="D135" s="281"/>
      <c r="E135" s="282"/>
      <c r="F135" s="281"/>
      <c r="G135" s="281"/>
      <c r="H135" s="853"/>
      <c r="I135" s="1092"/>
      <c r="J135" s="1095"/>
      <c r="K135" s="1098"/>
      <c r="L135" s="1098"/>
      <c r="M135" s="927"/>
      <c r="N135" s="872"/>
      <c r="O135" s="829" t="s">
        <v>288</v>
      </c>
      <c r="P135" s="230"/>
      <c r="Q135" s="865" t="s">
        <v>82</v>
      </c>
      <c r="R135" s="230"/>
      <c r="S135" s="862"/>
      <c r="T135" s="900"/>
      <c r="U135" s="230"/>
      <c r="V135" s="862"/>
      <c r="W135" s="900"/>
      <c r="X135" s="230"/>
      <c r="Y135" s="862"/>
      <c r="Z135" s="868"/>
      <c r="AA135" s="633"/>
      <c r="AB135" s="286"/>
      <c r="AC135" s="287"/>
    </row>
    <row r="136" spans="1:29" ht="25.5">
      <c r="A136" s="280"/>
      <c r="B136" s="281"/>
      <c r="C136" s="160"/>
      <c r="D136" s="281"/>
      <c r="E136" s="282"/>
      <c r="F136" s="281"/>
      <c r="G136" s="281"/>
      <c r="H136" s="853"/>
      <c r="I136" s="853"/>
      <c r="J136" s="863"/>
      <c r="K136" s="864" t="s">
        <v>12</v>
      </c>
      <c r="L136" s="864" t="s">
        <v>17</v>
      </c>
      <c r="M136" s="865" t="s">
        <v>68</v>
      </c>
      <c r="N136" s="310"/>
      <c r="O136" s="862" t="s">
        <v>136</v>
      </c>
      <c r="P136" s="230">
        <v>3</v>
      </c>
      <c r="Q136" s="865" t="s">
        <v>150</v>
      </c>
      <c r="R136" s="230">
        <v>11</v>
      </c>
      <c r="S136" s="862" t="s">
        <v>150</v>
      </c>
      <c r="T136" s="834">
        <v>30000000</v>
      </c>
      <c r="U136" s="230">
        <v>7</v>
      </c>
      <c r="V136" s="862" t="s">
        <v>150</v>
      </c>
      <c r="W136" s="147">
        <v>20000000</v>
      </c>
      <c r="X136" s="230">
        <f>P136+R136+U136</f>
        <v>21</v>
      </c>
      <c r="Y136" s="862" t="s">
        <v>150</v>
      </c>
      <c r="Z136" s="311">
        <f>T136+W136</f>
        <v>50000000</v>
      </c>
      <c r="AA136" s="285"/>
      <c r="AB136" s="286"/>
      <c r="AC136" s="287"/>
    </row>
    <row r="137" spans="1:29" ht="12.75">
      <c r="A137" s="280"/>
      <c r="B137" s="282"/>
      <c r="C137" s="160"/>
      <c r="D137" s="281"/>
      <c r="E137" s="282"/>
      <c r="F137" s="281"/>
      <c r="G137" s="282"/>
      <c r="H137" s="853"/>
      <c r="I137" s="853"/>
      <c r="J137" s="863"/>
      <c r="K137" s="113"/>
      <c r="L137" s="864"/>
      <c r="M137" s="865"/>
      <c r="N137" s="310"/>
      <c r="O137" s="862"/>
      <c r="P137" s="230"/>
      <c r="Q137" s="865"/>
      <c r="R137" s="230"/>
      <c r="S137" s="862"/>
      <c r="T137" s="834"/>
      <c r="U137" s="86"/>
      <c r="V137" s="862"/>
      <c r="W137" s="239"/>
      <c r="X137" s="235"/>
      <c r="Y137" s="862"/>
      <c r="Z137" s="311"/>
      <c r="AA137" s="292"/>
      <c r="AB137" s="286"/>
      <c r="AC137" s="287"/>
    </row>
    <row r="138" spans="1:29" ht="21.75" customHeight="1">
      <c r="A138" s="280"/>
      <c r="B138" s="282" t="s">
        <v>342</v>
      </c>
      <c r="C138" s="160" t="s">
        <v>913</v>
      </c>
      <c r="D138" s="812" t="s">
        <v>3</v>
      </c>
      <c r="E138" s="810" t="s">
        <v>378</v>
      </c>
      <c r="F138" s="815" t="s">
        <v>3</v>
      </c>
      <c r="G138" s="634" t="s">
        <v>536</v>
      </c>
      <c r="H138" s="635"/>
      <c r="I138" s="863" t="s">
        <v>46</v>
      </c>
      <c r="J138" s="624" t="s">
        <v>11</v>
      </c>
      <c r="K138" s="576" t="s">
        <v>69</v>
      </c>
      <c r="L138" s="864"/>
      <c r="M138" s="587" t="s">
        <v>394</v>
      </c>
      <c r="N138" s="535" t="s">
        <v>3</v>
      </c>
      <c r="O138" s="188" t="s">
        <v>347</v>
      </c>
      <c r="P138" s="358">
        <v>0.24033367994716667</v>
      </c>
      <c r="Q138" s="113" t="s">
        <v>1025</v>
      </c>
      <c r="R138" s="358">
        <v>0.2448847855145434</v>
      </c>
      <c r="S138" s="636"/>
      <c r="T138" s="637">
        <f>SUM(T151:T161)</f>
        <v>3278791000</v>
      </c>
      <c r="U138" s="358">
        <v>0.24687837107337887</v>
      </c>
      <c r="V138" s="188"/>
      <c r="W138" s="249">
        <f>SUM(W151:W171)</f>
        <v>3722091000</v>
      </c>
      <c r="X138" s="638">
        <f>U138</f>
        <v>0.24687837107337887</v>
      </c>
      <c r="Y138" s="862"/>
      <c r="Z138" s="249">
        <f>SUM(Z151:Z171)</f>
        <v>7000882000</v>
      </c>
      <c r="AA138" s="639" t="s">
        <v>385</v>
      </c>
      <c r="AB138" s="286"/>
      <c r="AC138" s="287"/>
    </row>
    <row r="139" spans="1:29" ht="20.25" customHeight="1">
      <c r="A139" s="280"/>
      <c r="B139" s="282" t="s">
        <v>534</v>
      </c>
      <c r="C139" s="160" t="s">
        <v>393</v>
      </c>
      <c r="D139" s="640"/>
      <c r="E139" s="811" t="s">
        <v>1104</v>
      </c>
      <c r="F139" s="280"/>
      <c r="G139" s="634" t="s">
        <v>547</v>
      </c>
      <c r="H139" s="635"/>
      <c r="I139" s="853"/>
      <c r="J139" s="863"/>
      <c r="K139" s="113"/>
      <c r="L139" s="864"/>
      <c r="M139" s="593" t="s">
        <v>167</v>
      </c>
      <c r="N139" s="535"/>
      <c r="O139" s="188"/>
      <c r="P139" s="340"/>
      <c r="Q139" s="113"/>
      <c r="R139" s="340"/>
      <c r="S139" s="188"/>
      <c r="T139" s="232"/>
      <c r="U139" s="340"/>
      <c r="V139" s="188"/>
      <c r="W139" s="232"/>
      <c r="X139" s="414"/>
      <c r="Y139" s="188"/>
      <c r="Z139" s="311"/>
      <c r="AA139" s="639" t="s">
        <v>167</v>
      </c>
      <c r="AB139" s="286"/>
      <c r="AC139" s="287"/>
    </row>
    <row r="140" spans="1:29" ht="19.5" customHeight="1">
      <c r="A140" s="280"/>
      <c r="B140" s="282" t="s">
        <v>1106</v>
      </c>
      <c r="C140" s="160" t="s">
        <v>535</v>
      </c>
      <c r="D140" s="640"/>
      <c r="E140" s="811" t="s">
        <v>1105</v>
      </c>
      <c r="F140" s="280"/>
      <c r="G140" s="635" t="s">
        <v>45</v>
      </c>
      <c r="H140" s="853"/>
      <c r="I140" s="853"/>
      <c r="J140" s="863"/>
      <c r="K140" s="113"/>
      <c r="L140" s="864"/>
      <c r="M140" s="865"/>
      <c r="N140" s="535" t="s">
        <v>3</v>
      </c>
      <c r="O140" s="589" t="s">
        <v>383</v>
      </c>
      <c r="P140" s="358">
        <v>0.9957377332111454</v>
      </c>
      <c r="Q140" s="641" t="s">
        <v>1025</v>
      </c>
      <c r="R140" s="358">
        <v>0.99875324137104</v>
      </c>
      <c r="S140" s="642"/>
      <c r="T140" s="249"/>
      <c r="U140" s="643">
        <v>1</v>
      </c>
      <c r="V140" s="642"/>
      <c r="W140" s="249"/>
      <c r="X140" s="88">
        <v>1</v>
      </c>
      <c r="Y140" s="642"/>
      <c r="Z140" s="311"/>
      <c r="AA140" s="292"/>
      <c r="AB140" s="286"/>
      <c r="AC140" s="287"/>
    </row>
    <row r="141" spans="1:29" ht="18.75" customHeight="1">
      <c r="A141" s="280"/>
      <c r="B141" s="282" t="s">
        <v>1101</v>
      </c>
      <c r="C141" s="160"/>
      <c r="D141" s="281"/>
      <c r="E141" s="282" t="s">
        <v>1106</v>
      </c>
      <c r="F141" s="280"/>
      <c r="G141" s="635" t="s">
        <v>1128</v>
      </c>
      <c r="H141" s="853"/>
      <c r="I141" s="853"/>
      <c r="J141" s="863"/>
      <c r="K141" s="113"/>
      <c r="L141" s="864"/>
      <c r="M141" s="865"/>
      <c r="N141" s="535"/>
      <c r="O141" s="188" t="s">
        <v>153</v>
      </c>
      <c r="P141" s="230"/>
      <c r="Q141" s="865"/>
      <c r="R141" s="230"/>
      <c r="S141" s="862"/>
      <c r="T141" s="239"/>
      <c r="U141" s="86"/>
      <c r="V141" s="862"/>
      <c r="W141" s="239"/>
      <c r="X141" s="235"/>
      <c r="Y141" s="862"/>
      <c r="Z141" s="311"/>
      <c r="AA141" s="292"/>
      <c r="AB141" s="286"/>
      <c r="AC141" s="287"/>
    </row>
    <row r="142" spans="1:29" ht="20.25" customHeight="1">
      <c r="A142" s="280"/>
      <c r="B142" s="282" t="s">
        <v>1024</v>
      </c>
      <c r="C142" s="160"/>
      <c r="D142" s="281"/>
      <c r="E142" s="282" t="s">
        <v>1107</v>
      </c>
      <c r="F142" s="815" t="s">
        <v>3</v>
      </c>
      <c r="G142" s="635" t="s">
        <v>536</v>
      </c>
      <c r="H142" s="853"/>
      <c r="I142" s="853"/>
      <c r="J142" s="863"/>
      <c r="K142" s="113"/>
      <c r="L142" s="864"/>
      <c r="M142" s="865"/>
      <c r="N142" s="535" t="s">
        <v>3</v>
      </c>
      <c r="O142" s="589" t="s">
        <v>456</v>
      </c>
      <c r="P142" s="254">
        <v>56876</v>
      </c>
      <c r="Q142" s="865" t="s">
        <v>340</v>
      </c>
      <c r="R142" s="254">
        <v>74876</v>
      </c>
      <c r="S142" s="642"/>
      <c r="T142" s="232"/>
      <c r="U142" s="254">
        <v>83982</v>
      </c>
      <c r="V142" s="642"/>
      <c r="W142" s="232"/>
      <c r="X142" s="254">
        <v>83982</v>
      </c>
      <c r="Y142" s="862"/>
      <c r="Z142" s="311"/>
      <c r="AA142" s="292"/>
      <c r="AB142" s="286"/>
      <c r="AC142" s="287"/>
    </row>
    <row r="143" spans="1:29" ht="20.25" customHeight="1">
      <c r="A143" s="280"/>
      <c r="B143" s="282"/>
      <c r="C143" s="160"/>
      <c r="D143" s="281"/>
      <c r="E143" s="282" t="s">
        <v>151</v>
      </c>
      <c r="F143" s="280"/>
      <c r="G143" s="635" t="s">
        <v>537</v>
      </c>
      <c r="H143" s="853"/>
      <c r="I143" s="853"/>
      <c r="J143" s="863"/>
      <c r="K143" s="113"/>
      <c r="L143" s="864"/>
      <c r="M143" s="865"/>
      <c r="N143" s="310"/>
      <c r="O143" s="540" t="s">
        <v>457</v>
      </c>
      <c r="P143" s="230"/>
      <c r="Q143" s="865"/>
      <c r="R143" s="230"/>
      <c r="S143" s="862"/>
      <c r="T143" s="239"/>
      <c r="U143" s="86"/>
      <c r="V143" s="862"/>
      <c r="W143" s="239"/>
      <c r="X143" s="235"/>
      <c r="Y143" s="862"/>
      <c r="Z143" s="311"/>
      <c r="AA143" s="292"/>
      <c r="AB143" s="286"/>
      <c r="AC143" s="287"/>
    </row>
    <row r="144" spans="1:29" ht="20.25" customHeight="1">
      <c r="A144" s="280"/>
      <c r="B144" s="282"/>
      <c r="C144" s="160"/>
      <c r="D144" s="281"/>
      <c r="E144" s="282"/>
      <c r="F144" s="281"/>
      <c r="G144" s="635" t="s">
        <v>538</v>
      </c>
      <c r="H144" s="853"/>
      <c r="I144" s="853"/>
      <c r="J144" s="863"/>
      <c r="K144" s="113"/>
      <c r="L144" s="864"/>
      <c r="M144" s="865"/>
      <c r="N144" s="535"/>
      <c r="O144" s="589"/>
      <c r="P144" s="340"/>
      <c r="Q144" s="113"/>
      <c r="R144" s="340"/>
      <c r="S144" s="188"/>
      <c r="T144" s="239"/>
      <c r="U144" s="340"/>
      <c r="V144" s="188"/>
      <c r="W144" s="239"/>
      <c r="X144" s="340"/>
      <c r="Y144" s="188"/>
      <c r="Z144" s="311"/>
      <c r="AA144" s="292"/>
      <c r="AB144" s="286"/>
      <c r="AC144" s="287"/>
    </row>
    <row r="145" spans="1:29" ht="18" customHeight="1">
      <c r="A145" s="280"/>
      <c r="B145" s="282"/>
      <c r="C145" s="160"/>
      <c r="D145" s="281"/>
      <c r="E145" s="282"/>
      <c r="F145" s="281"/>
      <c r="G145" s="635" t="s">
        <v>539</v>
      </c>
      <c r="H145" s="853"/>
      <c r="I145" s="853"/>
      <c r="J145" s="863"/>
      <c r="K145" s="113"/>
      <c r="L145" s="864"/>
      <c r="M145" s="865"/>
      <c r="N145" s="310"/>
      <c r="O145" s="188"/>
      <c r="P145" s="254"/>
      <c r="Q145" s="113"/>
      <c r="R145" s="340"/>
      <c r="S145" s="188"/>
      <c r="T145" s="239"/>
      <c r="U145" s="86"/>
      <c r="V145" s="862"/>
      <c r="W145" s="239"/>
      <c r="X145" s="235"/>
      <c r="Y145" s="862"/>
      <c r="Z145" s="311"/>
      <c r="AA145" s="292"/>
      <c r="AB145" s="286"/>
      <c r="AC145" s="287"/>
    </row>
    <row r="146" spans="1:29" ht="19.5" customHeight="1">
      <c r="A146" s="280"/>
      <c r="B146" s="68"/>
      <c r="C146" s="161"/>
      <c r="D146" s="281"/>
      <c r="E146" s="282"/>
      <c r="F146" s="310"/>
      <c r="G146" s="635" t="s">
        <v>540</v>
      </c>
      <c r="H146" s="853"/>
      <c r="I146" s="853"/>
      <c r="J146" s="863"/>
      <c r="K146" s="113"/>
      <c r="L146" s="864"/>
      <c r="M146" s="865"/>
      <c r="N146" s="577"/>
      <c r="O146" s="589"/>
      <c r="P146" s="340"/>
      <c r="Q146" s="113"/>
      <c r="R146" s="340"/>
      <c r="S146" s="188"/>
      <c r="T146" s="239"/>
      <c r="U146" s="340"/>
      <c r="V146" s="188"/>
      <c r="W146" s="239"/>
      <c r="X146" s="340"/>
      <c r="Y146" s="188"/>
      <c r="Z146" s="311"/>
      <c r="AA146" s="292"/>
      <c r="AB146" s="286"/>
      <c r="AC146" s="287"/>
    </row>
    <row r="147" spans="1:31" ht="18" customHeight="1">
      <c r="A147" s="584"/>
      <c r="B147" s="68"/>
      <c r="C147" s="161"/>
      <c r="D147" s="284"/>
      <c r="E147" s="644"/>
      <c r="F147" s="310"/>
      <c r="G147" s="635" t="s">
        <v>541</v>
      </c>
      <c r="H147" s="160"/>
      <c r="I147" s="160"/>
      <c r="J147" s="160"/>
      <c r="K147" s="645"/>
      <c r="L147" s="645"/>
      <c r="M147" s="646"/>
      <c r="N147" s="577" t="s">
        <v>3</v>
      </c>
      <c r="O147" s="589" t="s">
        <v>445</v>
      </c>
      <c r="P147" s="340">
        <v>67.72403610297445</v>
      </c>
      <c r="Q147" s="113" t="s">
        <v>384</v>
      </c>
      <c r="R147" s="340">
        <v>88.35941034983686</v>
      </c>
      <c r="S147" s="188" t="s">
        <v>384</v>
      </c>
      <c r="T147" s="239"/>
      <c r="U147" s="340">
        <v>100</v>
      </c>
      <c r="V147" s="188" t="s">
        <v>384</v>
      </c>
      <c r="W147" s="239"/>
      <c r="X147" s="340">
        <v>100</v>
      </c>
      <c r="Y147" s="188" t="s">
        <v>384</v>
      </c>
      <c r="Z147" s="647"/>
      <c r="AB147" s="286"/>
      <c r="AC147" s="287"/>
      <c r="AE147" s="288" t="e">
        <f>#REF!+#REF!+#REF!+T147+W147</f>
        <v>#REF!</v>
      </c>
    </row>
    <row r="148" spans="1:29" ht="21" customHeight="1">
      <c r="A148" s="584"/>
      <c r="B148" s="68"/>
      <c r="C148" s="161"/>
      <c r="D148" s="284"/>
      <c r="E148" s="644"/>
      <c r="F148" s="535"/>
      <c r="G148" s="585" t="s">
        <v>1134</v>
      </c>
      <c r="H148" s="863"/>
      <c r="I148" s="857"/>
      <c r="J148" s="629"/>
      <c r="K148" s="592"/>
      <c r="L148" s="860"/>
      <c r="M148" s="593"/>
      <c r="N148" s="52"/>
      <c r="O148" s="549" t="s">
        <v>901</v>
      </c>
      <c r="P148" s="340"/>
      <c r="Q148" s="113"/>
      <c r="R148" s="340"/>
      <c r="S148" s="188"/>
      <c r="T148" s="232"/>
      <c r="U148" s="340"/>
      <c r="V148" s="188"/>
      <c r="W148" s="232"/>
      <c r="X148" s="340"/>
      <c r="Y148" s="188"/>
      <c r="Z148" s="255"/>
      <c r="AB148" s="286"/>
      <c r="AC148" s="287"/>
    </row>
    <row r="149" spans="1:29" ht="21" customHeight="1">
      <c r="A149" s="584"/>
      <c r="B149" s="644"/>
      <c r="C149" s="865"/>
      <c r="D149" s="284"/>
      <c r="E149" s="644"/>
      <c r="F149" s="535"/>
      <c r="G149" s="585"/>
      <c r="H149" s="863"/>
      <c r="I149" s="857"/>
      <c r="J149" s="629"/>
      <c r="K149" s="592"/>
      <c r="L149" s="860"/>
      <c r="M149" s="593"/>
      <c r="N149" s="588"/>
      <c r="O149" s="589" t="s">
        <v>902</v>
      </c>
      <c r="P149" s="254"/>
      <c r="Q149" s="113"/>
      <c r="R149" s="340"/>
      <c r="S149" s="188"/>
      <c r="T149" s="320"/>
      <c r="U149" s="340"/>
      <c r="V149" s="188"/>
      <c r="W149" s="320"/>
      <c r="X149" s="340"/>
      <c r="Y149" s="188"/>
      <c r="Z149" s="255"/>
      <c r="AA149" s="639"/>
      <c r="AB149" s="286"/>
      <c r="AC149" s="287"/>
    </row>
    <row r="150" spans="1:29" ht="21" customHeight="1">
      <c r="A150" s="584"/>
      <c r="B150" s="862"/>
      <c r="C150" s="865"/>
      <c r="D150" s="814" t="s">
        <v>3</v>
      </c>
      <c r="E150" s="649" t="s">
        <v>1130</v>
      </c>
      <c r="F150" s="535" t="s">
        <v>3</v>
      </c>
      <c r="G150" s="585" t="s">
        <v>1132</v>
      </c>
      <c r="H150" s="863"/>
      <c r="I150" s="857"/>
      <c r="J150" s="629"/>
      <c r="K150" s="592"/>
      <c r="L150" s="860"/>
      <c r="M150" s="593"/>
      <c r="N150" s="310"/>
      <c r="O150" s="381"/>
      <c r="P150" s="230"/>
      <c r="Q150" s="865"/>
      <c r="R150" s="230"/>
      <c r="S150" s="862"/>
      <c r="T150" s="320"/>
      <c r="U150" s="230"/>
      <c r="V150" s="862"/>
      <c r="W150" s="320"/>
      <c r="X150" s="235"/>
      <c r="Y150" s="581"/>
      <c r="Z150" s="249"/>
      <c r="AA150" s="292"/>
      <c r="AB150" s="286"/>
      <c r="AC150" s="287"/>
    </row>
    <row r="151" spans="1:29" ht="52.5" customHeight="1">
      <c r="A151" s="280"/>
      <c r="B151" s="862"/>
      <c r="C151" s="865"/>
      <c r="D151" s="284"/>
      <c r="E151" s="862" t="s">
        <v>1131</v>
      </c>
      <c r="F151" s="312"/>
      <c r="G151" s="381" t="s">
        <v>1133</v>
      </c>
      <c r="H151" s="650" t="s">
        <v>834</v>
      </c>
      <c r="I151" s="651" t="s">
        <v>46</v>
      </c>
      <c r="J151" s="652"/>
      <c r="K151" s="860" t="s">
        <v>69</v>
      </c>
      <c r="L151" s="860" t="s">
        <v>35</v>
      </c>
      <c r="M151" s="383" t="s">
        <v>70</v>
      </c>
      <c r="N151" s="425"/>
      <c r="O151" s="862" t="s">
        <v>825</v>
      </c>
      <c r="P151" s="230">
        <v>60</v>
      </c>
      <c r="Q151" s="865" t="s">
        <v>139</v>
      </c>
      <c r="R151" s="230">
        <v>30</v>
      </c>
      <c r="S151" s="862" t="s">
        <v>130</v>
      </c>
      <c r="T151" s="834">
        <v>270750000</v>
      </c>
      <c r="U151" s="230">
        <v>30</v>
      </c>
      <c r="V151" s="862" t="s">
        <v>130</v>
      </c>
      <c r="W151" s="154">
        <v>336220000</v>
      </c>
      <c r="X151" s="230">
        <f aca="true" t="shared" si="6" ref="X151:X156">P151+R151+U151</f>
        <v>120</v>
      </c>
      <c r="Y151" s="862" t="s">
        <v>130</v>
      </c>
      <c r="Z151" s="868">
        <f aca="true" t="shared" si="7" ref="Z151:Z161">T151+W151</f>
        <v>606970000</v>
      </c>
      <c r="AA151" s="609"/>
      <c r="AB151" s="286"/>
      <c r="AC151" s="862"/>
    </row>
    <row r="152" spans="1:29" ht="12.75">
      <c r="A152" s="280"/>
      <c r="B152" s="281"/>
      <c r="C152" s="160"/>
      <c r="D152" s="281"/>
      <c r="E152" s="282"/>
      <c r="F152" s="281"/>
      <c r="G152" s="281"/>
      <c r="H152" s="930" t="s">
        <v>834</v>
      </c>
      <c r="I152" s="930" t="s">
        <v>46</v>
      </c>
      <c r="J152" s="930"/>
      <c r="K152" s="930" t="s">
        <v>69</v>
      </c>
      <c r="L152" s="930" t="s">
        <v>17</v>
      </c>
      <c r="M152" s="926" t="s">
        <v>71</v>
      </c>
      <c r="N152" s="871"/>
      <c r="O152" s="930" t="s">
        <v>297</v>
      </c>
      <c r="P152" s="230">
        <v>3</v>
      </c>
      <c r="Q152" s="865" t="s">
        <v>33</v>
      </c>
      <c r="R152" s="230">
        <v>1</v>
      </c>
      <c r="S152" s="862" t="s">
        <v>33</v>
      </c>
      <c r="T152" s="889">
        <v>241960000</v>
      </c>
      <c r="U152" s="230">
        <v>1</v>
      </c>
      <c r="V152" s="862" t="s">
        <v>33</v>
      </c>
      <c r="W152" s="889">
        <v>149244000</v>
      </c>
      <c r="X152" s="230">
        <f t="shared" si="6"/>
        <v>5</v>
      </c>
      <c r="Y152" s="862" t="s">
        <v>33</v>
      </c>
      <c r="Z152" s="932">
        <f t="shared" si="7"/>
        <v>391204000</v>
      </c>
      <c r="AA152" s="609"/>
      <c r="AB152" s="286"/>
      <c r="AC152" s="381"/>
    </row>
    <row r="153" spans="1:29" ht="28.5" customHeight="1">
      <c r="A153" s="280"/>
      <c r="B153" s="281"/>
      <c r="C153" s="160"/>
      <c r="D153" s="281"/>
      <c r="E153" s="282"/>
      <c r="F153" s="281"/>
      <c r="G153" s="281"/>
      <c r="H153" s="931"/>
      <c r="I153" s="931"/>
      <c r="J153" s="931"/>
      <c r="K153" s="931"/>
      <c r="L153" s="931"/>
      <c r="M153" s="1088"/>
      <c r="N153" s="297"/>
      <c r="O153" s="950"/>
      <c r="P153" s="835">
        <f>3*2</f>
        <v>6</v>
      </c>
      <c r="Q153" s="824" t="s">
        <v>134</v>
      </c>
      <c r="R153" s="230">
        <v>2</v>
      </c>
      <c r="S153" s="862" t="s">
        <v>134</v>
      </c>
      <c r="T153" s="890"/>
      <c r="U153" s="230">
        <v>2</v>
      </c>
      <c r="V153" s="862" t="s">
        <v>134</v>
      </c>
      <c r="W153" s="890"/>
      <c r="X153" s="230">
        <f t="shared" si="6"/>
        <v>10</v>
      </c>
      <c r="Y153" s="862" t="s">
        <v>134</v>
      </c>
      <c r="Z153" s="933">
        <f t="shared" si="7"/>
        <v>0</v>
      </c>
      <c r="AA153" s="633"/>
      <c r="AB153" s="286"/>
      <c r="AC153" s="381"/>
    </row>
    <row r="154" spans="1:29" ht="33.75" customHeight="1">
      <c r="A154" s="280"/>
      <c r="C154" s="160"/>
      <c r="F154" s="280"/>
      <c r="G154" s="282"/>
      <c r="H154" s="828" t="s">
        <v>834</v>
      </c>
      <c r="I154" s="828" t="s">
        <v>46</v>
      </c>
      <c r="J154" s="828"/>
      <c r="K154" s="828" t="s">
        <v>69</v>
      </c>
      <c r="L154" s="828" t="s">
        <v>916</v>
      </c>
      <c r="M154" s="828" t="s">
        <v>986</v>
      </c>
      <c r="N154" s="826"/>
      <c r="O154" s="828" t="s">
        <v>1050</v>
      </c>
      <c r="P154" s="230">
        <v>12</v>
      </c>
      <c r="Q154" s="865" t="s">
        <v>507</v>
      </c>
      <c r="R154" s="230">
        <v>12</v>
      </c>
      <c r="S154" s="862" t="s">
        <v>507</v>
      </c>
      <c r="T154" s="850">
        <v>125966000</v>
      </c>
      <c r="U154" s="230">
        <v>12</v>
      </c>
      <c r="V154" s="862" t="s">
        <v>507</v>
      </c>
      <c r="W154" s="850">
        <v>479682000</v>
      </c>
      <c r="X154" s="230">
        <f t="shared" si="6"/>
        <v>36</v>
      </c>
      <c r="Y154" s="862" t="s">
        <v>330</v>
      </c>
      <c r="Z154" s="830">
        <f t="shared" si="7"/>
        <v>605648000</v>
      </c>
      <c r="AA154" s="609"/>
      <c r="AB154" s="286"/>
      <c r="AC154" s="287"/>
    </row>
    <row r="155" spans="1:29" ht="51.75">
      <c r="A155" s="280"/>
      <c r="C155" s="160"/>
      <c r="F155" s="280"/>
      <c r="G155" s="282"/>
      <c r="H155" s="650" t="s">
        <v>834</v>
      </c>
      <c r="I155" s="651" t="s">
        <v>46</v>
      </c>
      <c r="J155" s="652"/>
      <c r="K155" s="860" t="s">
        <v>69</v>
      </c>
      <c r="L155" s="860" t="s">
        <v>55</v>
      </c>
      <c r="M155" s="829" t="s">
        <v>985</v>
      </c>
      <c r="N155" s="827"/>
      <c r="O155" s="829" t="s">
        <v>655</v>
      </c>
      <c r="P155" s="230"/>
      <c r="Q155" s="865"/>
      <c r="R155" s="230">
        <v>1000</v>
      </c>
      <c r="S155" s="862" t="s">
        <v>656</v>
      </c>
      <c r="T155" s="351">
        <v>200000000</v>
      </c>
      <c r="U155" s="230">
        <v>1000</v>
      </c>
      <c r="V155" s="862" t="s">
        <v>656</v>
      </c>
      <c r="W155" s="147">
        <v>598872000</v>
      </c>
      <c r="X155" s="230">
        <f t="shared" si="6"/>
        <v>2000</v>
      </c>
      <c r="Y155" s="862" t="s">
        <v>656</v>
      </c>
      <c r="Z155" s="868">
        <f t="shared" si="7"/>
        <v>798872000</v>
      </c>
      <c r="AA155" s="609"/>
      <c r="AB155" s="286"/>
      <c r="AC155" s="287"/>
    </row>
    <row r="156" spans="1:29" ht="51.75">
      <c r="A156" s="280"/>
      <c r="C156" s="160"/>
      <c r="F156" s="280"/>
      <c r="G156" s="282"/>
      <c r="H156" s="650" t="s">
        <v>834</v>
      </c>
      <c r="I156" s="651" t="s">
        <v>46</v>
      </c>
      <c r="J156" s="652"/>
      <c r="K156" s="860" t="s">
        <v>69</v>
      </c>
      <c r="L156" s="860" t="s">
        <v>57</v>
      </c>
      <c r="M156" s="829" t="s">
        <v>826</v>
      </c>
      <c r="N156" s="827"/>
      <c r="O156" s="829" t="s">
        <v>833</v>
      </c>
      <c r="P156" s="230"/>
      <c r="Q156" s="865"/>
      <c r="R156" s="230">
        <v>110</v>
      </c>
      <c r="S156" s="862" t="s">
        <v>827</v>
      </c>
      <c r="T156" s="351">
        <v>557690000</v>
      </c>
      <c r="U156" s="230"/>
      <c r="V156" s="862" t="s">
        <v>827</v>
      </c>
      <c r="W156" s="351"/>
      <c r="X156" s="230">
        <f t="shared" si="6"/>
        <v>110</v>
      </c>
      <c r="Y156" s="862" t="s">
        <v>827</v>
      </c>
      <c r="Z156" s="868">
        <f t="shared" si="7"/>
        <v>557690000</v>
      </c>
      <c r="AA156" s="609"/>
      <c r="AB156" s="286"/>
      <c r="AC156" s="287"/>
    </row>
    <row r="157" spans="1:29" ht="64.5">
      <c r="A157" s="280"/>
      <c r="C157" s="160"/>
      <c r="F157" s="280"/>
      <c r="G157" s="282"/>
      <c r="H157" s="650" t="s">
        <v>834</v>
      </c>
      <c r="I157" s="651" t="s">
        <v>46</v>
      </c>
      <c r="J157" s="652"/>
      <c r="K157" s="860" t="s">
        <v>69</v>
      </c>
      <c r="L157" s="860" t="s">
        <v>917</v>
      </c>
      <c r="M157" s="654" t="s">
        <v>828</v>
      </c>
      <c r="N157" s="827"/>
      <c r="O157" s="829" t="s">
        <v>832</v>
      </c>
      <c r="P157" s="230"/>
      <c r="Q157" s="865"/>
      <c r="R157" s="230">
        <v>7</v>
      </c>
      <c r="S157" s="862" t="s">
        <v>829</v>
      </c>
      <c r="T157" s="351">
        <v>479023000</v>
      </c>
      <c r="U157" s="230"/>
      <c r="V157" s="862" t="s">
        <v>5</v>
      </c>
      <c r="W157" s="148"/>
      <c r="X157" s="230">
        <f>R157+U157</f>
        <v>7</v>
      </c>
      <c r="Y157" s="862" t="s">
        <v>829</v>
      </c>
      <c r="Z157" s="868">
        <f t="shared" si="7"/>
        <v>479023000</v>
      </c>
      <c r="AA157" s="609"/>
      <c r="AB157" s="286"/>
      <c r="AC157" s="287"/>
    </row>
    <row r="158" spans="1:29" ht="39">
      <c r="A158" s="280"/>
      <c r="C158" s="160"/>
      <c r="F158" s="280"/>
      <c r="G158" s="282"/>
      <c r="H158" s="650" t="s">
        <v>834</v>
      </c>
      <c r="I158" s="651" t="s">
        <v>46</v>
      </c>
      <c r="J158" s="652"/>
      <c r="K158" s="860" t="s">
        <v>69</v>
      </c>
      <c r="L158" s="860" t="s">
        <v>918</v>
      </c>
      <c r="M158" s="654" t="s">
        <v>830</v>
      </c>
      <c r="N158" s="827"/>
      <c r="O158" s="829" t="s">
        <v>1051</v>
      </c>
      <c r="P158" s="230"/>
      <c r="Q158" s="865"/>
      <c r="R158" s="230">
        <v>12</v>
      </c>
      <c r="S158" s="862" t="s">
        <v>507</v>
      </c>
      <c r="T158" s="351">
        <v>368060000</v>
      </c>
      <c r="U158" s="230">
        <v>12</v>
      </c>
      <c r="V158" s="862" t="s">
        <v>507</v>
      </c>
      <c r="W158" s="147">
        <v>298771000</v>
      </c>
      <c r="X158" s="230">
        <f>P158+R158+U158</f>
        <v>24</v>
      </c>
      <c r="Y158" s="862" t="s">
        <v>507</v>
      </c>
      <c r="Z158" s="868">
        <f t="shared" si="7"/>
        <v>666831000</v>
      </c>
      <c r="AA158" s="609"/>
      <c r="AB158" s="286"/>
      <c r="AC158" s="287"/>
    </row>
    <row r="159" spans="1:29" ht="51.75">
      <c r="A159" s="280"/>
      <c r="C159" s="160"/>
      <c r="F159" s="280"/>
      <c r="G159" s="282"/>
      <c r="H159" s="650" t="s">
        <v>834</v>
      </c>
      <c r="I159" s="651" t="s">
        <v>46</v>
      </c>
      <c r="J159" s="652"/>
      <c r="K159" s="860" t="s">
        <v>69</v>
      </c>
      <c r="L159" s="860" t="s">
        <v>919</v>
      </c>
      <c r="M159" s="654" t="s">
        <v>1012</v>
      </c>
      <c r="N159" s="827"/>
      <c r="O159" s="829" t="s">
        <v>831</v>
      </c>
      <c r="P159" s="230">
        <v>4</v>
      </c>
      <c r="Q159" s="865" t="s">
        <v>6</v>
      </c>
      <c r="R159" s="230">
        <v>2</v>
      </c>
      <c r="S159" s="862" t="s">
        <v>663</v>
      </c>
      <c r="T159" s="351">
        <v>112387000</v>
      </c>
      <c r="U159" s="230">
        <v>4</v>
      </c>
      <c r="V159" s="862" t="s">
        <v>663</v>
      </c>
      <c r="W159" s="147">
        <v>52661000</v>
      </c>
      <c r="X159" s="230">
        <f>P159+R159+U159</f>
        <v>10</v>
      </c>
      <c r="Y159" s="862" t="s">
        <v>663</v>
      </c>
      <c r="Z159" s="868">
        <f t="shared" si="7"/>
        <v>165048000</v>
      </c>
      <c r="AA159" s="609"/>
      <c r="AB159" s="286"/>
      <c r="AC159" s="287"/>
    </row>
    <row r="160" spans="1:29" ht="90" customHeight="1">
      <c r="A160" s="280"/>
      <c r="C160" s="160"/>
      <c r="F160" s="280"/>
      <c r="G160" s="282"/>
      <c r="H160" s="867" t="s">
        <v>834</v>
      </c>
      <c r="I160" s="867" t="s">
        <v>46</v>
      </c>
      <c r="J160" s="867"/>
      <c r="K160" s="848" t="s">
        <v>69</v>
      </c>
      <c r="L160" s="848" t="s">
        <v>920</v>
      </c>
      <c r="M160" s="656" t="s">
        <v>674</v>
      </c>
      <c r="N160" s="826"/>
      <c r="O160" s="841" t="s">
        <v>1052</v>
      </c>
      <c r="P160" s="230">
        <v>47002</v>
      </c>
      <c r="Q160" s="865" t="s">
        <v>142</v>
      </c>
      <c r="R160" s="230">
        <v>18000</v>
      </c>
      <c r="S160" s="862" t="s">
        <v>340</v>
      </c>
      <c r="T160" s="850">
        <v>862493000</v>
      </c>
      <c r="U160" s="230">
        <v>10000</v>
      </c>
      <c r="V160" s="862" t="s">
        <v>340</v>
      </c>
      <c r="W160" s="850">
        <v>799903000</v>
      </c>
      <c r="X160" s="230">
        <f>SUM(P160+R160+U160:U160)</f>
        <v>75002</v>
      </c>
      <c r="Y160" s="862" t="s">
        <v>340</v>
      </c>
      <c r="Z160" s="830">
        <f t="shared" si="7"/>
        <v>1662396000</v>
      </c>
      <c r="AA160" s="609"/>
      <c r="AB160" s="286"/>
      <c r="AC160" s="287"/>
    </row>
    <row r="161" spans="1:29" ht="64.5">
      <c r="A161" s="280"/>
      <c r="C161" s="160"/>
      <c r="F161" s="280"/>
      <c r="G161" s="282"/>
      <c r="H161" s="650" t="s">
        <v>834</v>
      </c>
      <c r="I161" s="651" t="s">
        <v>46</v>
      </c>
      <c r="J161" s="652"/>
      <c r="K161" s="860" t="s">
        <v>69</v>
      </c>
      <c r="L161" s="860" t="s">
        <v>921</v>
      </c>
      <c r="M161" s="654" t="s">
        <v>835</v>
      </c>
      <c r="N161" s="827"/>
      <c r="O161" s="829" t="s">
        <v>836</v>
      </c>
      <c r="P161" s="230"/>
      <c r="Q161" s="834"/>
      <c r="R161" s="230">
        <v>1</v>
      </c>
      <c r="S161" s="862" t="s">
        <v>4</v>
      </c>
      <c r="T161" s="658">
        <v>60462000</v>
      </c>
      <c r="U161" s="230"/>
      <c r="V161" s="862" t="s">
        <v>4</v>
      </c>
      <c r="W161" s="351"/>
      <c r="X161" s="230">
        <f>P161+R161+U161</f>
        <v>1</v>
      </c>
      <c r="Y161" s="862" t="s">
        <v>4</v>
      </c>
      <c r="Z161" s="868">
        <f t="shared" si="7"/>
        <v>60462000</v>
      </c>
      <c r="AA161" s="609"/>
      <c r="AB161" s="286"/>
      <c r="AC161" s="287"/>
    </row>
    <row r="162" spans="1:29" ht="12.75">
      <c r="A162" s="280"/>
      <c r="C162" s="160"/>
      <c r="F162" s="280"/>
      <c r="G162" s="282"/>
      <c r="H162" s="650"/>
      <c r="I162" s="651"/>
      <c r="J162" s="652"/>
      <c r="K162" s="860"/>
      <c r="L162" s="860"/>
      <c r="M162" s="654"/>
      <c r="N162" s="827"/>
      <c r="O162" s="829"/>
      <c r="P162" s="230"/>
      <c r="Q162" s="834"/>
      <c r="R162" s="230"/>
      <c r="S162" s="862"/>
      <c r="T162" s="659"/>
      <c r="U162" s="230"/>
      <c r="V162" s="862"/>
      <c r="W162" s="351"/>
      <c r="X162" s="230"/>
      <c r="Y162" s="862"/>
      <c r="Z162" s="831"/>
      <c r="AA162" s="609"/>
      <c r="AB162" s="286"/>
      <c r="AC162" s="287"/>
    </row>
    <row r="163" spans="1:29" ht="25.5">
      <c r="A163" s="280"/>
      <c r="C163" s="160"/>
      <c r="F163" s="280"/>
      <c r="G163" s="282"/>
      <c r="H163" s="650"/>
      <c r="I163" s="651"/>
      <c r="J163" s="652"/>
      <c r="K163" s="860"/>
      <c r="L163" s="866" t="s">
        <v>987</v>
      </c>
      <c r="M163" s="654" t="s">
        <v>988</v>
      </c>
      <c r="N163" s="827"/>
      <c r="O163" s="862" t="s">
        <v>989</v>
      </c>
      <c r="P163" s="230"/>
      <c r="Q163" s="834" t="s">
        <v>4</v>
      </c>
      <c r="R163" s="230"/>
      <c r="S163" s="862"/>
      <c r="T163" s="659"/>
      <c r="U163" s="230">
        <v>3</v>
      </c>
      <c r="V163" s="862" t="s">
        <v>4</v>
      </c>
      <c r="W163" s="351">
        <v>400000000</v>
      </c>
      <c r="X163" s="230">
        <f>P163+R163+U163</f>
        <v>3</v>
      </c>
      <c r="Y163" s="862" t="s">
        <v>4</v>
      </c>
      <c r="Z163" s="868">
        <f>T163+W163</f>
        <v>400000000</v>
      </c>
      <c r="AA163" s="609"/>
      <c r="AB163" s="286"/>
      <c r="AC163" s="287"/>
    </row>
    <row r="164" spans="1:29" ht="12.75">
      <c r="A164" s="280"/>
      <c r="C164" s="160"/>
      <c r="F164" s="280"/>
      <c r="G164" s="282"/>
      <c r="H164" s="650"/>
      <c r="I164" s="651"/>
      <c r="J164" s="652"/>
      <c r="K164" s="860"/>
      <c r="L164" s="860"/>
      <c r="M164" s="654"/>
      <c r="N164" s="827"/>
      <c r="O164" s="829"/>
      <c r="P164" s="230"/>
      <c r="Q164" s="834"/>
      <c r="R164" s="230"/>
      <c r="S164" s="862"/>
      <c r="T164" s="659"/>
      <c r="U164" s="230"/>
      <c r="V164" s="862"/>
      <c r="W164" s="351"/>
      <c r="X164" s="230"/>
      <c r="Y164" s="862"/>
      <c r="Z164" s="831"/>
      <c r="AA164" s="609"/>
      <c r="AB164" s="286"/>
      <c r="AC164" s="287"/>
    </row>
    <row r="165" spans="1:29" ht="51.75">
      <c r="A165" s="280"/>
      <c r="C165" s="160"/>
      <c r="F165" s="280"/>
      <c r="G165" s="282"/>
      <c r="H165" s="650"/>
      <c r="I165" s="651"/>
      <c r="J165" s="652"/>
      <c r="K165" s="860"/>
      <c r="L165" s="866" t="s">
        <v>990</v>
      </c>
      <c r="M165" s="654" t="s">
        <v>991</v>
      </c>
      <c r="N165" s="827"/>
      <c r="O165" s="526" t="s">
        <v>992</v>
      </c>
      <c r="P165" s="230"/>
      <c r="Q165" s="834" t="s">
        <v>5</v>
      </c>
      <c r="R165" s="230"/>
      <c r="S165" s="862"/>
      <c r="T165" s="659"/>
      <c r="U165" s="230"/>
      <c r="V165" s="862" t="s">
        <v>5</v>
      </c>
      <c r="W165" s="147"/>
      <c r="X165" s="230">
        <f>P165+R165+U165</f>
        <v>0</v>
      </c>
      <c r="Y165" s="862" t="s">
        <v>5</v>
      </c>
      <c r="Z165" s="868">
        <f>T165+W165</f>
        <v>0</v>
      </c>
      <c r="AA165" s="609"/>
      <c r="AB165" s="286"/>
      <c r="AC165" s="287"/>
    </row>
    <row r="166" spans="1:29" ht="12.75">
      <c r="A166" s="280"/>
      <c r="C166" s="160"/>
      <c r="F166" s="280"/>
      <c r="G166" s="282"/>
      <c r="H166" s="650"/>
      <c r="I166" s="651"/>
      <c r="J166" s="652"/>
      <c r="K166" s="860"/>
      <c r="L166" s="860"/>
      <c r="M166" s="654"/>
      <c r="N166" s="827"/>
      <c r="O166" s="829"/>
      <c r="P166" s="230"/>
      <c r="Q166" s="834"/>
      <c r="R166" s="230"/>
      <c r="S166" s="862"/>
      <c r="T166" s="659"/>
      <c r="U166" s="230"/>
      <c r="V166" s="862"/>
      <c r="W166" s="351"/>
      <c r="X166" s="230"/>
      <c r="Y166" s="862"/>
      <c r="Z166" s="831"/>
      <c r="AA166" s="609"/>
      <c r="AB166" s="286"/>
      <c r="AC166" s="287"/>
    </row>
    <row r="167" spans="1:29" ht="51.75">
      <c r="A167" s="280"/>
      <c r="C167" s="160"/>
      <c r="F167" s="280"/>
      <c r="G167" s="282"/>
      <c r="H167" s="650"/>
      <c r="I167" s="651"/>
      <c r="J167" s="652"/>
      <c r="K167" s="860"/>
      <c r="L167" s="866" t="s">
        <v>993</v>
      </c>
      <c r="M167" s="654" t="s">
        <v>996</v>
      </c>
      <c r="N167" s="827"/>
      <c r="O167" s="149" t="s">
        <v>1059</v>
      </c>
      <c r="P167" s="230"/>
      <c r="Q167" s="163" t="s">
        <v>4</v>
      </c>
      <c r="R167" s="230"/>
      <c r="S167" s="862"/>
      <c r="T167" s="659"/>
      <c r="U167" s="230">
        <v>3</v>
      </c>
      <c r="V167" s="152" t="s">
        <v>4</v>
      </c>
      <c r="W167" s="147">
        <v>156738000</v>
      </c>
      <c r="X167" s="230">
        <f>P167+R167+U167</f>
        <v>3</v>
      </c>
      <c r="Y167" s="152" t="s">
        <v>4</v>
      </c>
      <c r="Z167" s="868">
        <f>T167+W167</f>
        <v>156738000</v>
      </c>
      <c r="AA167" s="609"/>
      <c r="AB167" s="286"/>
      <c r="AC167" s="287"/>
    </row>
    <row r="168" spans="1:29" ht="12.75">
      <c r="A168" s="280"/>
      <c r="C168" s="160"/>
      <c r="F168" s="280"/>
      <c r="G168" s="282"/>
      <c r="H168" s="650"/>
      <c r="I168" s="651"/>
      <c r="J168" s="652"/>
      <c r="K168" s="860"/>
      <c r="L168" s="860"/>
      <c r="M168" s="654"/>
      <c r="N168" s="827"/>
      <c r="O168" s="150"/>
      <c r="P168" s="230"/>
      <c r="Q168" s="163"/>
      <c r="R168" s="230"/>
      <c r="S168" s="862"/>
      <c r="T168" s="659"/>
      <c r="U168" s="230"/>
      <c r="V168" s="152"/>
      <c r="W168" s="351"/>
      <c r="X168" s="230"/>
      <c r="Y168" s="152"/>
      <c r="Z168" s="831"/>
      <c r="AA168" s="609"/>
      <c r="AB168" s="286"/>
      <c r="AC168" s="287"/>
    </row>
    <row r="169" spans="1:29" ht="39">
      <c r="A169" s="280"/>
      <c r="C169" s="160"/>
      <c r="F169" s="280"/>
      <c r="G169" s="282"/>
      <c r="H169" s="650"/>
      <c r="I169" s="651"/>
      <c r="J169" s="652"/>
      <c r="K169" s="860"/>
      <c r="L169" s="866" t="s">
        <v>995</v>
      </c>
      <c r="M169" s="654" t="s">
        <v>994</v>
      </c>
      <c r="N169" s="827"/>
      <c r="O169" s="150" t="s">
        <v>999</v>
      </c>
      <c r="P169" s="230"/>
      <c r="Q169" s="163" t="s">
        <v>4</v>
      </c>
      <c r="R169" s="230"/>
      <c r="S169" s="862"/>
      <c r="T169" s="659"/>
      <c r="U169" s="230"/>
      <c r="V169" s="152" t="s">
        <v>4</v>
      </c>
      <c r="W169" s="151"/>
      <c r="X169" s="230">
        <f>P169+R169+U169</f>
        <v>0</v>
      </c>
      <c r="Y169" s="152" t="s">
        <v>4</v>
      </c>
      <c r="Z169" s="868">
        <f>T169+W169</f>
        <v>0</v>
      </c>
      <c r="AA169" s="609"/>
      <c r="AB169" s="286"/>
      <c r="AC169" s="287"/>
    </row>
    <row r="170" spans="1:29" ht="12.75">
      <c r="A170" s="280"/>
      <c r="C170" s="160"/>
      <c r="F170" s="280"/>
      <c r="G170" s="282"/>
      <c r="H170" s="650"/>
      <c r="I170" s="651"/>
      <c r="J170" s="652"/>
      <c r="K170" s="860"/>
      <c r="L170" s="860"/>
      <c r="M170" s="654"/>
      <c r="N170" s="827"/>
      <c r="O170" s="150"/>
      <c r="P170" s="230"/>
      <c r="Q170" s="163"/>
      <c r="R170" s="230"/>
      <c r="S170" s="862"/>
      <c r="T170" s="659"/>
      <c r="U170" s="230"/>
      <c r="V170" s="152"/>
      <c r="W170" s="151"/>
      <c r="X170" s="230"/>
      <c r="Y170" s="152"/>
      <c r="Z170" s="831"/>
      <c r="AA170" s="609"/>
      <c r="AB170" s="286"/>
      <c r="AC170" s="287"/>
    </row>
    <row r="171" spans="1:29" ht="25.5">
      <c r="A171" s="280"/>
      <c r="C171" s="160"/>
      <c r="F171" s="280"/>
      <c r="G171" s="282"/>
      <c r="H171" s="650"/>
      <c r="I171" s="651"/>
      <c r="J171" s="652"/>
      <c r="K171" s="860"/>
      <c r="L171" s="866" t="s">
        <v>997</v>
      </c>
      <c r="M171" s="654" t="s">
        <v>998</v>
      </c>
      <c r="N171" s="827"/>
      <c r="O171" s="150" t="s">
        <v>1000</v>
      </c>
      <c r="P171" s="230"/>
      <c r="Q171" s="164" t="s">
        <v>4</v>
      </c>
      <c r="R171" s="230"/>
      <c r="S171" s="862"/>
      <c r="T171" s="659"/>
      <c r="U171" s="230">
        <v>3</v>
      </c>
      <c r="V171" s="153" t="s">
        <v>4</v>
      </c>
      <c r="W171" s="151">
        <v>450000000</v>
      </c>
      <c r="X171" s="230">
        <f>P171+R171+U171</f>
        <v>3</v>
      </c>
      <c r="Y171" s="152" t="s">
        <v>4</v>
      </c>
      <c r="Z171" s="868">
        <f>T171+W171</f>
        <v>450000000</v>
      </c>
      <c r="AA171" s="609"/>
      <c r="AB171" s="286"/>
      <c r="AC171" s="287"/>
    </row>
    <row r="172" spans="1:29" ht="12.75">
      <c r="A172" s="280"/>
      <c r="C172" s="160"/>
      <c r="E172" s="541"/>
      <c r="F172" s="280"/>
      <c r="G172" s="282"/>
      <c r="H172" s="853"/>
      <c r="I172" s="853"/>
      <c r="J172" s="863"/>
      <c r="K172" s="113"/>
      <c r="L172" s="864"/>
      <c r="M172" s="654"/>
      <c r="N172" s="827"/>
      <c r="O172" s="829"/>
      <c r="P172" s="230"/>
      <c r="Q172" s="834"/>
      <c r="R172" s="230"/>
      <c r="S172" s="862"/>
      <c r="T172" s="659"/>
      <c r="U172" s="230"/>
      <c r="V172" s="862"/>
      <c r="W172" s="351"/>
      <c r="X172" s="230"/>
      <c r="Y172" s="862"/>
      <c r="Z172" s="660"/>
      <c r="AA172" s="287"/>
      <c r="AB172" s="286"/>
      <c r="AC172" s="287"/>
    </row>
    <row r="173" spans="1:29" s="68" customFormat="1" ht="21" customHeight="1">
      <c r="A173" s="66"/>
      <c r="C173" s="161"/>
      <c r="D173" s="661"/>
      <c r="E173" s="67"/>
      <c r="F173" s="66"/>
      <c r="G173" s="67"/>
      <c r="H173" s="662" t="s">
        <v>834</v>
      </c>
      <c r="I173" s="662" t="s">
        <v>46</v>
      </c>
      <c r="J173" s="662"/>
      <c r="K173" s="663">
        <v>17</v>
      </c>
      <c r="L173" s="664"/>
      <c r="M173" s="665" t="s">
        <v>903</v>
      </c>
      <c r="N173" s="666" t="s">
        <v>3</v>
      </c>
      <c r="O173" s="667" t="s">
        <v>678</v>
      </c>
      <c r="P173" s="527"/>
      <c r="Q173" s="249"/>
      <c r="R173" s="340">
        <v>97.75</v>
      </c>
      <c r="S173" s="188" t="s">
        <v>384</v>
      </c>
      <c r="T173" s="668">
        <f>SUM(T178:T179)</f>
        <v>10845666000</v>
      </c>
      <c r="U173" s="254" t="s">
        <v>1087</v>
      </c>
      <c r="V173" s="188" t="s">
        <v>384</v>
      </c>
      <c r="W173" s="668">
        <f>SUM(W178:W179)</f>
        <v>8506463000</v>
      </c>
      <c r="X173" s="254" t="str">
        <f>U173</f>
        <v>98,00</v>
      </c>
      <c r="Y173" s="188" t="s">
        <v>384</v>
      </c>
      <c r="Z173" s="669">
        <f>SUM(Z178:Z179)</f>
        <v>19352129000</v>
      </c>
      <c r="AA173" s="591" t="s">
        <v>958</v>
      </c>
      <c r="AB173" s="286"/>
      <c r="AC173" s="287"/>
    </row>
    <row r="174" spans="1:29" s="68" customFormat="1" ht="20.25" customHeight="1">
      <c r="A174" s="66"/>
      <c r="C174" s="161"/>
      <c r="D174" s="661"/>
      <c r="E174" s="67"/>
      <c r="F174" s="66"/>
      <c r="G174" s="67"/>
      <c r="H174" s="662"/>
      <c r="I174" s="662"/>
      <c r="J174" s="662"/>
      <c r="K174" s="663"/>
      <c r="L174" s="664"/>
      <c r="M174" s="670" t="s">
        <v>904</v>
      </c>
      <c r="N174" s="671"/>
      <c r="O174" s="672" t="s">
        <v>679</v>
      </c>
      <c r="P174" s="254"/>
      <c r="Q174" s="113"/>
      <c r="R174" s="254"/>
      <c r="S174" s="188"/>
      <c r="T174" s="668"/>
      <c r="U174" s="254"/>
      <c r="V174" s="188"/>
      <c r="W174" s="668"/>
      <c r="X174" s="254"/>
      <c r="Y174" s="188"/>
      <c r="Z174" s="673"/>
      <c r="AA174" s="287"/>
      <c r="AB174" s="286"/>
      <c r="AC174" s="287"/>
    </row>
    <row r="175" spans="1:29" s="68" customFormat="1" ht="21" customHeight="1">
      <c r="A175" s="66"/>
      <c r="C175" s="161"/>
      <c r="D175" s="661"/>
      <c r="E175" s="67"/>
      <c r="F175" s="66"/>
      <c r="G175" s="67"/>
      <c r="H175" s="662"/>
      <c r="I175" s="662"/>
      <c r="J175" s="662"/>
      <c r="K175" s="663"/>
      <c r="L175" s="664"/>
      <c r="M175" s="670" t="s">
        <v>905</v>
      </c>
      <c r="N175" s="674"/>
      <c r="O175" s="672"/>
      <c r="P175" s="527"/>
      <c r="Q175" s="249"/>
      <c r="R175" s="340"/>
      <c r="S175" s="188"/>
      <c r="T175" s="668"/>
      <c r="U175" s="254"/>
      <c r="V175" s="188"/>
      <c r="W175" s="668"/>
      <c r="X175" s="254"/>
      <c r="Y175" s="188"/>
      <c r="Z175" s="673"/>
      <c r="AA175" s="287"/>
      <c r="AB175" s="286"/>
      <c r="AC175" s="287"/>
    </row>
    <row r="176" spans="1:29" s="68" customFormat="1" ht="19.5" customHeight="1">
      <c r="A176" s="66"/>
      <c r="C176" s="161"/>
      <c r="D176" s="66"/>
      <c r="E176" s="67"/>
      <c r="F176" s="66"/>
      <c r="G176" s="67"/>
      <c r="H176" s="662"/>
      <c r="I176" s="662"/>
      <c r="J176" s="662"/>
      <c r="K176" s="663"/>
      <c r="L176" s="664"/>
      <c r="M176" s="670" t="s">
        <v>906</v>
      </c>
      <c r="N176" s="671"/>
      <c r="O176" s="672"/>
      <c r="P176" s="254"/>
      <c r="Q176" s="113"/>
      <c r="R176" s="254"/>
      <c r="S176" s="188"/>
      <c r="T176" s="668"/>
      <c r="U176" s="254"/>
      <c r="V176" s="188"/>
      <c r="W176" s="668"/>
      <c r="X176" s="254"/>
      <c r="Y176" s="188"/>
      <c r="Z176" s="673"/>
      <c r="AA176" s="287"/>
      <c r="AB176" s="286"/>
      <c r="AC176" s="287"/>
    </row>
    <row r="177" spans="1:29" s="68" customFormat="1" ht="12.75">
      <c r="A177" s="66"/>
      <c r="C177" s="161"/>
      <c r="D177" s="66"/>
      <c r="E177" s="67"/>
      <c r="F177" s="66"/>
      <c r="G177" s="67"/>
      <c r="H177" s="853"/>
      <c r="I177" s="853"/>
      <c r="J177" s="863"/>
      <c r="K177" s="113"/>
      <c r="L177" s="864"/>
      <c r="M177" s="670"/>
      <c r="N177" s="827"/>
      <c r="O177" s="829"/>
      <c r="P177" s="230"/>
      <c r="Q177" s="865"/>
      <c r="R177" s="230"/>
      <c r="S177" s="862"/>
      <c r="T177" s="659"/>
      <c r="U177" s="230"/>
      <c r="V177" s="862"/>
      <c r="W177" s="351"/>
      <c r="X177" s="235"/>
      <c r="Y177" s="862"/>
      <c r="Z177" s="675"/>
      <c r="AA177" s="287"/>
      <c r="AB177" s="286"/>
      <c r="AC177" s="287"/>
    </row>
    <row r="178" spans="1:29" s="68" customFormat="1" ht="43.5" customHeight="1">
      <c r="A178" s="66"/>
      <c r="C178" s="161"/>
      <c r="D178" s="66"/>
      <c r="E178" s="67"/>
      <c r="F178" s="66"/>
      <c r="G178" s="67"/>
      <c r="H178" s="853"/>
      <c r="I178" s="853"/>
      <c r="J178" s="863"/>
      <c r="K178" s="113"/>
      <c r="L178" s="676" t="s">
        <v>15</v>
      </c>
      <c r="M178" s="677" t="s">
        <v>837</v>
      </c>
      <c r="N178" s="827"/>
      <c r="O178" s="829" t="s">
        <v>838</v>
      </c>
      <c r="Q178" s="678"/>
      <c r="R178" s="230">
        <v>5000</v>
      </c>
      <c r="S178" s="862" t="s">
        <v>839</v>
      </c>
      <c r="T178" s="659">
        <v>10305666000</v>
      </c>
      <c r="U178" s="230">
        <v>4000</v>
      </c>
      <c r="V178" s="862" t="s">
        <v>839</v>
      </c>
      <c r="W178" s="154">
        <v>8506463000</v>
      </c>
      <c r="X178" s="235">
        <f>P178+R178+U178</f>
        <v>9000</v>
      </c>
      <c r="Y178" s="862" t="s">
        <v>839</v>
      </c>
      <c r="Z178" s="868">
        <f>T178+W178</f>
        <v>18812129000</v>
      </c>
      <c r="AA178" s="679"/>
      <c r="AB178" s="286"/>
      <c r="AC178" s="287"/>
    </row>
    <row r="179" spans="1:29" s="68" customFormat="1" ht="39">
      <c r="A179" s="66"/>
      <c r="C179" s="161"/>
      <c r="F179" s="66"/>
      <c r="G179" s="67"/>
      <c r="H179" s="853"/>
      <c r="I179" s="853"/>
      <c r="J179" s="863"/>
      <c r="K179" s="113"/>
      <c r="L179" s="676" t="s">
        <v>32</v>
      </c>
      <c r="M179" s="677" t="s">
        <v>840</v>
      </c>
      <c r="N179" s="827"/>
      <c r="O179" s="829" t="s">
        <v>841</v>
      </c>
      <c r="P179" s="230"/>
      <c r="Q179" s="865"/>
      <c r="R179" s="230">
        <v>1</v>
      </c>
      <c r="S179" s="862" t="s">
        <v>4</v>
      </c>
      <c r="T179" s="659">
        <v>540000000</v>
      </c>
      <c r="U179" s="230"/>
      <c r="V179" s="862" t="s">
        <v>4</v>
      </c>
      <c r="W179" s="147"/>
      <c r="X179" s="235">
        <f>P179+R179+U179</f>
        <v>1</v>
      </c>
      <c r="Y179" s="862" t="s">
        <v>4</v>
      </c>
      <c r="Z179" s="868">
        <f>T179+W179</f>
        <v>540000000</v>
      </c>
      <c r="AA179" s="679"/>
      <c r="AB179" s="286"/>
      <c r="AC179" s="287"/>
    </row>
    <row r="180" spans="1:29" s="68" customFormat="1" ht="12.75">
      <c r="A180" s="66"/>
      <c r="C180" s="161"/>
      <c r="F180" s="66"/>
      <c r="G180" s="67"/>
      <c r="H180" s="853"/>
      <c r="I180" s="853"/>
      <c r="J180" s="863"/>
      <c r="K180" s="113"/>
      <c r="L180" s="864"/>
      <c r="M180" s="677"/>
      <c r="N180" s="827"/>
      <c r="O180" s="829"/>
      <c r="P180" s="230"/>
      <c r="Q180" s="865"/>
      <c r="R180" s="230"/>
      <c r="S180" s="862"/>
      <c r="T180" s="659"/>
      <c r="U180" s="230"/>
      <c r="V180" s="862"/>
      <c r="W180" s="351"/>
      <c r="X180" s="235"/>
      <c r="Y180" s="862"/>
      <c r="Z180" s="680"/>
      <c r="AA180" s="387"/>
      <c r="AB180" s="286"/>
      <c r="AC180" s="287"/>
    </row>
    <row r="181" spans="1:29" s="68" customFormat="1" ht="27" customHeight="1">
      <c r="A181" s="66"/>
      <c r="B181" s="68" t="s">
        <v>1088</v>
      </c>
      <c r="C181" s="161" t="s">
        <v>1090</v>
      </c>
      <c r="D181" s="584" t="s">
        <v>3</v>
      </c>
      <c r="E181" s="67" t="s">
        <v>342</v>
      </c>
      <c r="F181" s="584" t="s">
        <v>3</v>
      </c>
      <c r="G181" s="158" t="s">
        <v>1090</v>
      </c>
      <c r="H181" s="670" t="s">
        <v>834</v>
      </c>
      <c r="I181" s="670" t="s">
        <v>46</v>
      </c>
      <c r="J181" s="670"/>
      <c r="K181" s="681">
        <v>18</v>
      </c>
      <c r="L181" s="676"/>
      <c r="M181" s="665" t="s">
        <v>376</v>
      </c>
      <c r="N181" s="671" t="s">
        <v>3</v>
      </c>
      <c r="O181" s="682" t="s">
        <v>1093</v>
      </c>
      <c r="P181" s="340"/>
      <c r="Q181" s="113"/>
      <c r="R181" s="254">
        <v>1</v>
      </c>
      <c r="S181" s="188" t="s">
        <v>1095</v>
      </c>
      <c r="T181" s="668">
        <f>SUM(T187:T195)</f>
        <v>401733000</v>
      </c>
      <c r="U181" s="254">
        <v>3</v>
      </c>
      <c r="V181" s="188" t="s">
        <v>1095</v>
      </c>
      <c r="W181" s="668">
        <f>SUM(W187:W195)</f>
        <v>1226796000</v>
      </c>
      <c r="X181" s="340">
        <f>P181+R181+U181</f>
        <v>4</v>
      </c>
      <c r="Y181" s="188" t="s">
        <v>1095</v>
      </c>
      <c r="Z181" s="668">
        <f>SUM(Z187:Z195)</f>
        <v>1628529000</v>
      </c>
      <c r="AA181" s="138" t="s">
        <v>959</v>
      </c>
      <c r="AB181" s="286"/>
      <c r="AC181" s="287"/>
    </row>
    <row r="182" spans="1:29" s="68" customFormat="1" ht="18" customHeight="1">
      <c r="A182" s="66"/>
      <c r="B182" s="68" t="s">
        <v>168</v>
      </c>
      <c r="C182" s="161" t="s">
        <v>1091</v>
      </c>
      <c r="D182" s="66"/>
      <c r="E182" s="67" t="s">
        <v>1097</v>
      </c>
      <c r="F182" s="66"/>
      <c r="G182" s="158" t="s">
        <v>1092</v>
      </c>
      <c r="H182" s="670"/>
      <c r="I182" s="670"/>
      <c r="J182" s="670"/>
      <c r="K182" s="681"/>
      <c r="L182" s="676"/>
      <c r="M182" s="665" t="s">
        <v>907</v>
      </c>
      <c r="N182" s="671"/>
      <c r="O182" s="682"/>
      <c r="P182" s="254"/>
      <c r="Q182" s="113"/>
      <c r="R182" s="340"/>
      <c r="S182" s="862"/>
      <c r="T182" s="668"/>
      <c r="U182" s="230"/>
      <c r="V182" s="862"/>
      <c r="W182" s="351"/>
      <c r="X182" s="235"/>
      <c r="Y182" s="862"/>
      <c r="Z182" s="680"/>
      <c r="AA182" s="387"/>
      <c r="AB182" s="286"/>
      <c r="AC182" s="287"/>
    </row>
    <row r="183" spans="1:29" s="68" customFormat="1" ht="36" customHeight="1">
      <c r="A183" s="66"/>
      <c r="B183" s="68" t="s">
        <v>1089</v>
      </c>
      <c r="C183" s="161"/>
      <c r="D183" s="66"/>
      <c r="E183" s="67" t="s">
        <v>1098</v>
      </c>
      <c r="F183" s="66"/>
      <c r="G183" s="158" t="s">
        <v>1135</v>
      </c>
      <c r="H183" s="670"/>
      <c r="I183" s="670"/>
      <c r="J183" s="670"/>
      <c r="K183" s="681"/>
      <c r="L183" s="683"/>
      <c r="M183" s="684"/>
      <c r="N183" s="671" t="s">
        <v>3</v>
      </c>
      <c r="O183" s="682" t="s">
        <v>1094</v>
      </c>
      <c r="P183" s="340"/>
      <c r="Q183" s="113"/>
      <c r="R183" s="254">
        <v>80</v>
      </c>
      <c r="S183" s="188" t="s">
        <v>385</v>
      </c>
      <c r="T183" s="668"/>
      <c r="U183" s="254">
        <v>7</v>
      </c>
      <c r="V183" s="188" t="s">
        <v>385</v>
      </c>
      <c r="W183" s="351"/>
      <c r="X183" s="254">
        <f>P183+R183+U183</f>
        <v>87</v>
      </c>
      <c r="Y183" s="188" t="s">
        <v>385</v>
      </c>
      <c r="Z183" s="680"/>
      <c r="AA183" s="387"/>
      <c r="AB183" s="286"/>
      <c r="AC183" s="287"/>
    </row>
    <row r="184" spans="1:29" s="68" customFormat="1" ht="18" customHeight="1">
      <c r="A184" s="66"/>
      <c r="C184" s="161"/>
      <c r="D184" s="66"/>
      <c r="E184" s="67" t="s">
        <v>1099</v>
      </c>
      <c r="F184" s="66"/>
      <c r="G184" s="67"/>
      <c r="H184" s="685"/>
      <c r="I184" s="670"/>
      <c r="J184" s="670"/>
      <c r="K184" s="681"/>
      <c r="L184" s="686"/>
      <c r="M184" s="687"/>
      <c r="N184" s="671"/>
      <c r="O184" s="682"/>
      <c r="P184" s="254"/>
      <c r="Q184" s="113"/>
      <c r="R184" s="230"/>
      <c r="S184" s="862"/>
      <c r="T184" s="668"/>
      <c r="U184" s="230"/>
      <c r="V184" s="862"/>
      <c r="W184" s="351"/>
      <c r="X184" s="235"/>
      <c r="Y184" s="862"/>
      <c r="Z184" s="675"/>
      <c r="AA184" s="287"/>
      <c r="AB184" s="286"/>
      <c r="AC184" s="287"/>
    </row>
    <row r="185" spans="1:29" s="68" customFormat="1" ht="18" customHeight="1">
      <c r="A185" s="66"/>
      <c r="C185" s="161"/>
      <c r="D185" s="66"/>
      <c r="E185" s="67" t="s">
        <v>1100</v>
      </c>
      <c r="F185" s="66"/>
      <c r="G185" s="67"/>
      <c r="H185" s="688"/>
      <c r="I185" s="689"/>
      <c r="J185" s="689"/>
      <c r="K185" s="690"/>
      <c r="L185" s="691"/>
      <c r="M185" s="687"/>
      <c r="N185" s="671"/>
      <c r="O185" s="682"/>
      <c r="P185" s="254"/>
      <c r="Q185" s="113"/>
      <c r="R185" s="230"/>
      <c r="S185" s="862"/>
      <c r="T185" s="668"/>
      <c r="U185" s="230"/>
      <c r="V185" s="862"/>
      <c r="W185" s="351"/>
      <c r="X185" s="235"/>
      <c r="Y185" s="862"/>
      <c r="Z185" s="675"/>
      <c r="AA185" s="287"/>
      <c r="AB185" s="286"/>
      <c r="AC185" s="287"/>
    </row>
    <row r="186" spans="1:29" s="68" customFormat="1" ht="17.25" customHeight="1">
      <c r="A186" s="66"/>
      <c r="C186" s="161"/>
      <c r="D186" s="66"/>
      <c r="E186" s="67"/>
      <c r="F186" s="66"/>
      <c r="G186" s="67"/>
      <c r="H186" s="692"/>
      <c r="I186" s="693"/>
      <c r="J186" s="694"/>
      <c r="K186" s="695"/>
      <c r="L186" s="696"/>
      <c r="M186" s="697"/>
      <c r="N186" s="671"/>
      <c r="O186" s="829"/>
      <c r="P186" s="230"/>
      <c r="Q186" s="865"/>
      <c r="R186" s="230"/>
      <c r="S186" s="862"/>
      <c r="T186" s="659"/>
      <c r="U186" s="230"/>
      <c r="V186" s="862"/>
      <c r="W186" s="351"/>
      <c r="X186" s="235"/>
      <c r="Y186" s="862"/>
      <c r="Z186" s="675"/>
      <c r="AA186" s="287"/>
      <c r="AB186" s="286"/>
      <c r="AC186" s="287"/>
    </row>
    <row r="187" spans="1:29" s="68" customFormat="1" ht="78">
      <c r="A187" s="66"/>
      <c r="C187" s="161"/>
      <c r="D187" s="698" t="s">
        <v>3</v>
      </c>
      <c r="E187" s="862" t="s">
        <v>1096</v>
      </c>
      <c r="F187" s="699" t="s">
        <v>3</v>
      </c>
      <c r="G187" s="700" t="s">
        <v>1136</v>
      </c>
      <c r="H187" s="692"/>
      <c r="I187" s="693"/>
      <c r="J187" s="694"/>
      <c r="K187" s="695"/>
      <c r="L187" s="701" t="s">
        <v>32</v>
      </c>
      <c r="M187" s="677" t="s">
        <v>842</v>
      </c>
      <c r="N187" s="827"/>
      <c r="O187" s="829" t="s">
        <v>1060</v>
      </c>
      <c r="P187" s="230"/>
      <c r="Q187" s="865"/>
      <c r="R187" s="230">
        <v>1</v>
      </c>
      <c r="S187" s="862" t="s">
        <v>4</v>
      </c>
      <c r="T187" s="659">
        <v>186733000</v>
      </c>
      <c r="U187" s="230">
        <v>1</v>
      </c>
      <c r="V187" s="862" t="s">
        <v>4</v>
      </c>
      <c r="W187" s="146">
        <v>148500000</v>
      </c>
      <c r="X187" s="235">
        <f>P187+R187+U187</f>
        <v>2</v>
      </c>
      <c r="Y187" s="862" t="s">
        <v>4</v>
      </c>
      <c r="Z187" s="868">
        <f>T187+W187</f>
        <v>335233000</v>
      </c>
      <c r="AA187" s="679"/>
      <c r="AB187" s="286"/>
      <c r="AC187" s="287"/>
    </row>
    <row r="188" spans="1:29" s="68" customFormat="1" ht="51.75">
      <c r="A188" s="66"/>
      <c r="C188" s="161"/>
      <c r="D188" s="66"/>
      <c r="E188" s="67"/>
      <c r="F188" s="158"/>
      <c r="G188" s="67"/>
      <c r="H188" s="853"/>
      <c r="I188" s="853"/>
      <c r="J188" s="863"/>
      <c r="K188" s="113"/>
      <c r="L188" s="676" t="s">
        <v>19</v>
      </c>
      <c r="M188" s="677" t="s">
        <v>1075</v>
      </c>
      <c r="N188" s="827"/>
      <c r="O188" s="829" t="s">
        <v>1061</v>
      </c>
      <c r="P188" s="230"/>
      <c r="Q188" s="865"/>
      <c r="R188" s="230">
        <v>5</v>
      </c>
      <c r="S188" s="862" t="s">
        <v>36</v>
      </c>
      <c r="T188" s="659">
        <v>100000000</v>
      </c>
      <c r="U188" s="230">
        <v>5</v>
      </c>
      <c r="V188" s="862" t="s">
        <v>36</v>
      </c>
      <c r="W188" s="146">
        <v>376545000</v>
      </c>
      <c r="X188" s="235">
        <f>P188+R188+U188</f>
        <v>10</v>
      </c>
      <c r="Y188" s="862" t="s">
        <v>36</v>
      </c>
      <c r="Z188" s="868">
        <f>T188+W188</f>
        <v>476545000</v>
      </c>
      <c r="AA188" s="679"/>
      <c r="AB188" s="286"/>
      <c r="AC188" s="287"/>
    </row>
    <row r="189" spans="1:29" s="68" customFormat="1" ht="51.75">
      <c r="A189" s="66"/>
      <c r="C189" s="161"/>
      <c r="F189" s="66"/>
      <c r="G189" s="67"/>
      <c r="H189" s="853"/>
      <c r="I189" s="853"/>
      <c r="J189" s="863"/>
      <c r="K189" s="113"/>
      <c r="L189" s="676" t="s">
        <v>20</v>
      </c>
      <c r="M189" s="677" t="s">
        <v>843</v>
      </c>
      <c r="N189" s="827"/>
      <c r="O189" s="829" t="s">
        <v>1062</v>
      </c>
      <c r="P189" s="230"/>
      <c r="Q189" s="865"/>
      <c r="R189" s="230">
        <v>2</v>
      </c>
      <c r="S189" s="862" t="s">
        <v>5</v>
      </c>
      <c r="T189" s="659">
        <v>115000000</v>
      </c>
      <c r="U189" s="230">
        <v>2</v>
      </c>
      <c r="V189" s="862" t="s">
        <v>5</v>
      </c>
      <c r="W189" s="146">
        <v>300251000</v>
      </c>
      <c r="X189" s="235">
        <f>P189+R189+U189</f>
        <v>4</v>
      </c>
      <c r="Y189" s="862" t="s">
        <v>5</v>
      </c>
      <c r="Z189" s="868">
        <f>T189+W189</f>
        <v>415251000</v>
      </c>
      <c r="AA189" s="679"/>
      <c r="AB189" s="286"/>
      <c r="AC189" s="287"/>
    </row>
    <row r="190" spans="1:29" s="68" customFormat="1" ht="12.75">
      <c r="A190" s="66"/>
      <c r="C190" s="161"/>
      <c r="F190" s="66"/>
      <c r="G190" s="67"/>
      <c r="H190" s="853"/>
      <c r="I190" s="853"/>
      <c r="J190" s="863"/>
      <c r="K190" s="113"/>
      <c r="L190" s="691"/>
      <c r="M190" s="677"/>
      <c r="N190" s="827"/>
      <c r="O190" s="829"/>
      <c r="P190" s="230"/>
      <c r="Q190" s="865"/>
      <c r="R190" s="230"/>
      <c r="S190" s="862"/>
      <c r="T190" s="659"/>
      <c r="U190" s="230"/>
      <c r="V190" s="862"/>
      <c r="W190" s="528"/>
      <c r="X190" s="235"/>
      <c r="Y190" s="862"/>
      <c r="Z190" s="702"/>
      <c r="AA190" s="679"/>
      <c r="AB190" s="286"/>
      <c r="AC190" s="287"/>
    </row>
    <row r="191" spans="1:29" s="68" customFormat="1" ht="25.5">
      <c r="A191" s="66"/>
      <c r="C191" s="161"/>
      <c r="F191" s="66"/>
      <c r="G191" s="67"/>
      <c r="H191" s="853"/>
      <c r="I191" s="853"/>
      <c r="J191" s="863"/>
      <c r="K191" s="113"/>
      <c r="L191" s="691" t="s">
        <v>42</v>
      </c>
      <c r="M191" s="677" t="s">
        <v>1001</v>
      </c>
      <c r="N191" s="827"/>
      <c r="O191" s="829" t="s">
        <v>1004</v>
      </c>
      <c r="P191" s="230"/>
      <c r="Q191" s="865"/>
      <c r="R191" s="230"/>
      <c r="S191" s="862" t="s">
        <v>4</v>
      </c>
      <c r="T191" s="659"/>
      <c r="U191" s="230"/>
      <c r="V191" s="862" t="s">
        <v>4</v>
      </c>
      <c r="W191" s="659"/>
      <c r="X191" s="235">
        <f>P191+R191+U191</f>
        <v>0</v>
      </c>
      <c r="Y191" s="862" t="s">
        <v>4</v>
      </c>
      <c r="Z191" s="868">
        <f>T191+W191</f>
        <v>0</v>
      </c>
      <c r="AA191" s="679"/>
      <c r="AB191" s="286"/>
      <c r="AC191" s="287"/>
    </row>
    <row r="192" spans="1:29" s="68" customFormat="1" ht="12.75">
      <c r="A192" s="66"/>
      <c r="C192" s="161"/>
      <c r="F192" s="66"/>
      <c r="G192" s="67"/>
      <c r="H192" s="853"/>
      <c r="I192" s="853"/>
      <c r="J192" s="863"/>
      <c r="K192" s="113"/>
      <c r="L192" s="691"/>
      <c r="M192" s="677"/>
      <c r="N192" s="827"/>
      <c r="O192" s="829"/>
      <c r="P192" s="230"/>
      <c r="Q192" s="865"/>
      <c r="R192" s="230"/>
      <c r="S192" s="862"/>
      <c r="T192" s="659"/>
      <c r="U192" s="230"/>
      <c r="V192" s="862"/>
      <c r="W192" s="659"/>
      <c r="X192" s="235"/>
      <c r="Y192" s="862"/>
      <c r="Z192" s="702"/>
      <c r="AA192" s="679"/>
      <c r="AB192" s="286"/>
      <c r="AC192" s="287"/>
    </row>
    <row r="193" spans="1:29" s="68" customFormat="1" ht="39">
      <c r="A193" s="66"/>
      <c r="C193" s="161"/>
      <c r="F193" s="66"/>
      <c r="G193" s="67"/>
      <c r="H193" s="853"/>
      <c r="I193" s="853"/>
      <c r="J193" s="863"/>
      <c r="K193" s="113"/>
      <c r="L193" s="691" t="s">
        <v>40</v>
      </c>
      <c r="M193" s="677" t="s">
        <v>1002</v>
      </c>
      <c r="N193" s="827"/>
      <c r="O193" s="829" t="s">
        <v>1005</v>
      </c>
      <c r="P193" s="230"/>
      <c r="Q193" s="865"/>
      <c r="R193" s="230"/>
      <c r="S193" s="862" t="s">
        <v>873</v>
      </c>
      <c r="T193" s="659"/>
      <c r="U193" s="230">
        <v>1</v>
      </c>
      <c r="V193" s="862" t="s">
        <v>873</v>
      </c>
      <c r="W193" s="659">
        <v>401500000</v>
      </c>
      <c r="X193" s="235">
        <f>P193+R193+U193</f>
        <v>1</v>
      </c>
      <c r="Y193" s="862" t="s">
        <v>873</v>
      </c>
      <c r="Z193" s="868">
        <f>T193+W193</f>
        <v>401500000</v>
      </c>
      <c r="AA193" s="679"/>
      <c r="AB193" s="286"/>
      <c r="AC193" s="287"/>
    </row>
    <row r="194" spans="1:29" s="68" customFormat="1" ht="12.75">
      <c r="A194" s="66"/>
      <c r="C194" s="161"/>
      <c r="F194" s="66"/>
      <c r="G194" s="67"/>
      <c r="H194" s="853"/>
      <c r="I194" s="853"/>
      <c r="J194" s="863"/>
      <c r="K194" s="113"/>
      <c r="L194" s="691"/>
      <c r="M194" s="677"/>
      <c r="N194" s="827"/>
      <c r="O194" s="829"/>
      <c r="P194" s="230"/>
      <c r="Q194" s="865"/>
      <c r="R194" s="230"/>
      <c r="S194" s="862"/>
      <c r="T194" s="659"/>
      <c r="U194" s="230"/>
      <c r="V194" s="862"/>
      <c r="W194" s="659"/>
      <c r="X194" s="235"/>
      <c r="Y194" s="862"/>
      <c r="Z194" s="702"/>
      <c r="AA194" s="679"/>
      <c r="AB194" s="286"/>
      <c r="AC194" s="287"/>
    </row>
    <row r="195" spans="1:29" s="68" customFormat="1" ht="39">
      <c r="A195" s="66"/>
      <c r="C195" s="161"/>
      <c r="F195" s="66"/>
      <c r="G195" s="67"/>
      <c r="H195" s="853"/>
      <c r="I195" s="853"/>
      <c r="J195" s="863"/>
      <c r="K195" s="113"/>
      <c r="L195" s="691" t="s">
        <v>21</v>
      </c>
      <c r="M195" s="677" t="s">
        <v>1003</v>
      </c>
      <c r="N195" s="827"/>
      <c r="O195" s="829" t="s">
        <v>1006</v>
      </c>
      <c r="P195" s="230"/>
      <c r="Q195" s="865"/>
      <c r="R195" s="230"/>
      <c r="S195" s="862" t="s">
        <v>5</v>
      </c>
      <c r="T195" s="659"/>
      <c r="U195" s="230"/>
      <c r="V195" s="862" t="s">
        <v>5</v>
      </c>
      <c r="W195" s="659"/>
      <c r="X195" s="235">
        <f>P195+R195+U195</f>
        <v>0</v>
      </c>
      <c r="Y195" s="862" t="s">
        <v>5</v>
      </c>
      <c r="Z195" s="868">
        <f>T195+W195</f>
        <v>0</v>
      </c>
      <c r="AA195" s="679"/>
      <c r="AB195" s="286"/>
      <c r="AC195" s="287"/>
    </row>
    <row r="196" spans="1:29" s="68" customFormat="1" ht="12.75">
      <c r="A196" s="66"/>
      <c r="C196" s="161"/>
      <c r="F196" s="66"/>
      <c r="G196" s="67"/>
      <c r="H196" s="853"/>
      <c r="I196" s="853"/>
      <c r="J196" s="863"/>
      <c r="K196" s="113"/>
      <c r="L196" s="691"/>
      <c r="M196" s="677"/>
      <c r="N196" s="827"/>
      <c r="O196" s="829"/>
      <c r="P196" s="230"/>
      <c r="Q196" s="865"/>
      <c r="R196" s="230"/>
      <c r="S196" s="862"/>
      <c r="T196" s="659"/>
      <c r="U196" s="230"/>
      <c r="V196" s="862"/>
      <c r="W196" s="528"/>
      <c r="X196" s="235"/>
      <c r="Y196" s="862"/>
      <c r="Z196" s="702"/>
      <c r="AA196" s="679"/>
      <c r="AB196" s="286"/>
      <c r="AC196" s="287"/>
    </row>
    <row r="197" spans="1:29" s="68" customFormat="1" ht="12.75">
      <c r="A197" s="66"/>
      <c r="C197" s="161"/>
      <c r="F197" s="66"/>
      <c r="G197" s="67"/>
      <c r="H197" s="853"/>
      <c r="I197" s="853"/>
      <c r="J197" s="863"/>
      <c r="K197" s="113"/>
      <c r="L197" s="864"/>
      <c r="M197" s="677"/>
      <c r="N197" s="827"/>
      <c r="O197" s="829"/>
      <c r="P197" s="230"/>
      <c r="Q197" s="865"/>
      <c r="R197" s="230"/>
      <c r="S197" s="862"/>
      <c r="T197" s="659"/>
      <c r="U197" s="230"/>
      <c r="V197" s="862"/>
      <c r="W197" s="351"/>
      <c r="X197" s="235"/>
      <c r="Y197" s="862"/>
      <c r="Z197" s="703"/>
      <c r="AA197" s="387"/>
      <c r="AB197" s="286"/>
      <c r="AC197" s="287"/>
    </row>
    <row r="198" spans="1:29" s="68" customFormat="1" ht="23.25" customHeight="1">
      <c r="A198" s="66"/>
      <c r="C198" s="161"/>
      <c r="F198" s="66"/>
      <c r="G198" s="67"/>
      <c r="H198" s="670" t="s">
        <v>834</v>
      </c>
      <c r="I198" s="670" t="s">
        <v>46</v>
      </c>
      <c r="J198" s="670"/>
      <c r="K198" s="681">
        <v>19</v>
      </c>
      <c r="L198" s="704"/>
      <c r="M198" s="665" t="s">
        <v>908</v>
      </c>
      <c r="N198" s="671" t="s">
        <v>3</v>
      </c>
      <c r="O198" s="705" t="s">
        <v>677</v>
      </c>
      <c r="P198" s="230"/>
      <c r="Q198" s="865"/>
      <c r="R198" s="254">
        <v>2000</v>
      </c>
      <c r="S198" s="188" t="s">
        <v>385</v>
      </c>
      <c r="T198" s="668">
        <f>SUM(T203:T207)</f>
        <v>2594047000</v>
      </c>
      <c r="U198" s="254"/>
      <c r="V198" s="188" t="s">
        <v>385</v>
      </c>
      <c r="W198" s="668">
        <f>SUM(W203:W208)</f>
        <v>1736445000</v>
      </c>
      <c r="X198" s="254">
        <f>R198+U198</f>
        <v>2000</v>
      </c>
      <c r="Y198" s="188" t="s">
        <v>385</v>
      </c>
      <c r="Z198" s="668">
        <f>SUM(Z203:Z208)</f>
        <v>4330492000</v>
      </c>
      <c r="AA198" s="591" t="s">
        <v>959</v>
      </c>
      <c r="AB198" s="286"/>
      <c r="AC198" s="287"/>
    </row>
    <row r="199" spans="1:29" s="68" customFormat="1" ht="19.5" customHeight="1">
      <c r="A199" s="66"/>
      <c r="C199" s="161"/>
      <c r="F199" s="66"/>
      <c r="G199" s="67"/>
      <c r="H199" s="670"/>
      <c r="I199" s="670"/>
      <c r="J199" s="670"/>
      <c r="K199" s="681"/>
      <c r="L199" s="704"/>
      <c r="M199" s="665" t="s">
        <v>909</v>
      </c>
      <c r="N199" s="671" t="s">
        <v>3</v>
      </c>
      <c r="O199" s="705" t="s">
        <v>929</v>
      </c>
      <c r="P199" s="230"/>
      <c r="Q199" s="865"/>
      <c r="R199" s="254">
        <v>100</v>
      </c>
      <c r="S199" s="188" t="s">
        <v>385</v>
      </c>
      <c r="T199" s="668"/>
      <c r="U199" s="254">
        <v>75</v>
      </c>
      <c r="V199" s="188" t="s">
        <v>385</v>
      </c>
      <c r="W199" s="351"/>
      <c r="X199" s="254">
        <f>R199+U199</f>
        <v>175</v>
      </c>
      <c r="Y199" s="188" t="s">
        <v>385</v>
      </c>
      <c r="Z199" s="703"/>
      <c r="AA199" s="387"/>
      <c r="AB199" s="286"/>
      <c r="AC199" s="287"/>
    </row>
    <row r="200" spans="1:29" s="68" customFormat="1" ht="22.5" customHeight="1">
      <c r="A200" s="66"/>
      <c r="C200" s="161"/>
      <c r="F200" s="66"/>
      <c r="G200" s="67"/>
      <c r="H200" s="670"/>
      <c r="I200" s="670"/>
      <c r="J200" s="670"/>
      <c r="K200" s="681"/>
      <c r="L200" s="704"/>
      <c r="M200" s="665" t="s">
        <v>910</v>
      </c>
      <c r="N200" s="671"/>
      <c r="O200" s="682" t="s">
        <v>930</v>
      </c>
      <c r="P200" s="230"/>
      <c r="Q200" s="865"/>
      <c r="R200" s="254"/>
      <c r="S200" s="188"/>
      <c r="T200" s="668"/>
      <c r="U200" s="254"/>
      <c r="V200" s="188"/>
      <c r="W200" s="351"/>
      <c r="X200" s="254"/>
      <c r="Y200" s="188"/>
      <c r="Z200" s="703"/>
      <c r="AA200" s="387"/>
      <c r="AB200" s="286"/>
      <c r="AC200" s="287"/>
    </row>
    <row r="201" spans="1:29" s="68" customFormat="1" ht="47.25" customHeight="1">
      <c r="A201" s="66"/>
      <c r="C201" s="161"/>
      <c r="F201" s="66"/>
      <c r="G201" s="67"/>
      <c r="H201" s="670"/>
      <c r="I201" s="670"/>
      <c r="J201" s="670"/>
      <c r="K201" s="681"/>
      <c r="L201" s="704"/>
      <c r="M201" s="665" t="s">
        <v>911</v>
      </c>
      <c r="N201" s="674" t="s">
        <v>3</v>
      </c>
      <c r="O201" s="682" t="s">
        <v>1121</v>
      </c>
      <c r="P201" s="230"/>
      <c r="Q201" s="865"/>
      <c r="R201" s="230"/>
      <c r="S201" s="188"/>
      <c r="T201" s="668"/>
      <c r="U201" s="254">
        <v>125000</v>
      </c>
      <c r="V201" s="188" t="s">
        <v>385</v>
      </c>
      <c r="W201" s="809"/>
      <c r="X201" s="254">
        <f>R201+U201</f>
        <v>125000</v>
      </c>
      <c r="Y201" s="188" t="s">
        <v>385</v>
      </c>
      <c r="Z201" s="703"/>
      <c r="AA201" s="387"/>
      <c r="AB201" s="286"/>
      <c r="AC201" s="287"/>
    </row>
    <row r="202" spans="1:29" s="68" customFormat="1" ht="19.5" customHeight="1">
      <c r="A202" s="66"/>
      <c r="C202" s="161"/>
      <c r="F202" s="66"/>
      <c r="G202" s="67"/>
      <c r="H202" s="853"/>
      <c r="I202" s="853"/>
      <c r="J202" s="863"/>
      <c r="K202" s="113"/>
      <c r="L202" s="864"/>
      <c r="N202" s="827"/>
      <c r="O202" s="829"/>
      <c r="P202" s="230"/>
      <c r="Q202" s="865"/>
      <c r="R202" s="230"/>
      <c r="S202" s="862"/>
      <c r="T202" s="659"/>
      <c r="U202" s="230"/>
      <c r="V202" s="862"/>
      <c r="W202" s="351"/>
      <c r="X202" s="235"/>
      <c r="Y202" s="862"/>
      <c r="Z202" s="703"/>
      <c r="AA202" s="387"/>
      <c r="AB202" s="286"/>
      <c r="AC202" s="287"/>
    </row>
    <row r="203" spans="1:29" s="68" customFormat="1" ht="29.25" customHeight="1">
      <c r="A203" s="66"/>
      <c r="C203" s="161"/>
      <c r="F203" s="66"/>
      <c r="G203" s="67"/>
      <c r="H203" s="1079"/>
      <c r="I203" s="1079"/>
      <c r="J203" s="1079"/>
      <c r="K203" s="1079"/>
      <c r="L203" s="1079" t="s">
        <v>32</v>
      </c>
      <c r="M203" s="1079" t="s">
        <v>844</v>
      </c>
      <c r="N203" s="928"/>
      <c r="O203" s="1087" t="s">
        <v>847</v>
      </c>
      <c r="P203" s="230"/>
      <c r="Q203" s="865"/>
      <c r="R203" s="706">
        <v>2000</v>
      </c>
      <c r="S203" s="707" t="s">
        <v>850</v>
      </c>
      <c r="T203" s="1083">
        <v>1831425000</v>
      </c>
      <c r="U203" s="706"/>
      <c r="V203" s="707" t="s">
        <v>850</v>
      </c>
      <c r="W203" s="1081"/>
      <c r="X203" s="235">
        <f>P203+R203+U203</f>
        <v>2000</v>
      </c>
      <c r="Y203" s="707" t="s">
        <v>850</v>
      </c>
      <c r="Z203" s="932">
        <f>T203+W203</f>
        <v>1831425000</v>
      </c>
      <c r="AA203" s="679"/>
      <c r="AB203" s="286"/>
      <c r="AC203" s="287"/>
    </row>
    <row r="204" spans="1:29" s="68" customFormat="1" ht="32.25" customHeight="1">
      <c r="A204" s="66"/>
      <c r="C204" s="161"/>
      <c r="F204" s="66"/>
      <c r="G204" s="67"/>
      <c r="H204" s="1080"/>
      <c r="I204" s="1080"/>
      <c r="J204" s="1080"/>
      <c r="K204" s="1080"/>
      <c r="L204" s="1080"/>
      <c r="M204" s="1080"/>
      <c r="N204" s="929"/>
      <c r="O204" s="1060"/>
      <c r="P204" s="230"/>
      <c r="Q204" s="865"/>
      <c r="R204" s="708">
        <v>5</v>
      </c>
      <c r="S204" s="709" t="s">
        <v>134</v>
      </c>
      <c r="T204" s="1054"/>
      <c r="U204" s="708"/>
      <c r="V204" s="709" t="s">
        <v>134</v>
      </c>
      <c r="W204" s="1082"/>
      <c r="X204" s="235">
        <f>P204+R204+U204</f>
        <v>5</v>
      </c>
      <c r="Y204" s="709" t="s">
        <v>134</v>
      </c>
      <c r="Z204" s="933"/>
      <c r="AA204" s="387"/>
      <c r="AB204" s="286"/>
      <c r="AC204" s="287"/>
    </row>
    <row r="205" spans="1:29" s="68" customFormat="1" ht="51.75">
      <c r="A205" s="66"/>
      <c r="C205" s="161"/>
      <c r="F205" s="66"/>
      <c r="G205" s="67"/>
      <c r="H205" s="849"/>
      <c r="I205" s="849"/>
      <c r="J205" s="849"/>
      <c r="K205" s="849"/>
      <c r="L205" s="851" t="s">
        <v>923</v>
      </c>
      <c r="M205" s="849" t="s">
        <v>845</v>
      </c>
      <c r="N205" s="826"/>
      <c r="O205" s="844" t="s">
        <v>848</v>
      </c>
      <c r="P205" s="230"/>
      <c r="Q205" s="865"/>
      <c r="R205" s="230">
        <v>100</v>
      </c>
      <c r="S205" s="862" t="s">
        <v>385</v>
      </c>
      <c r="T205" s="713">
        <v>400000000</v>
      </c>
      <c r="U205" s="230">
        <v>75</v>
      </c>
      <c r="V205" s="862" t="s">
        <v>385</v>
      </c>
      <c r="W205" s="146">
        <v>411000000</v>
      </c>
      <c r="X205" s="235">
        <f>P205+R205+U205</f>
        <v>175</v>
      </c>
      <c r="Y205" s="862" t="s">
        <v>385</v>
      </c>
      <c r="Z205" s="868">
        <f>T205+W205</f>
        <v>811000000</v>
      </c>
      <c r="AA205" s="679"/>
      <c r="AB205" s="286"/>
      <c r="AC205" s="287"/>
    </row>
    <row r="206" spans="1:29" s="68" customFormat="1" ht="30" customHeight="1">
      <c r="A206" s="66"/>
      <c r="C206" s="161"/>
      <c r="F206" s="66"/>
      <c r="G206" s="67"/>
      <c r="H206" s="1079"/>
      <c r="I206" s="1079"/>
      <c r="J206" s="1079"/>
      <c r="K206" s="1079"/>
      <c r="L206" s="1086" t="s">
        <v>23</v>
      </c>
      <c r="M206" s="1079" t="s">
        <v>846</v>
      </c>
      <c r="N206" s="928"/>
      <c r="O206" s="1058" t="s">
        <v>849</v>
      </c>
      <c r="P206" s="230"/>
      <c r="Q206" s="865"/>
      <c r="R206" s="714">
        <v>235</v>
      </c>
      <c r="S206" s="707" t="s">
        <v>851</v>
      </c>
      <c r="T206" s="1084">
        <v>362622000</v>
      </c>
      <c r="U206" s="714"/>
      <c r="V206" s="707" t="s">
        <v>851</v>
      </c>
      <c r="W206" s="1081"/>
      <c r="X206" s="235">
        <f>P206+R206+U206</f>
        <v>235</v>
      </c>
      <c r="Y206" s="707" t="s">
        <v>851</v>
      </c>
      <c r="Z206" s="932">
        <f>T206+W206</f>
        <v>362622000</v>
      </c>
      <c r="AA206" s="679"/>
      <c r="AB206" s="286"/>
      <c r="AC206" s="287"/>
    </row>
    <row r="207" spans="1:29" s="68" customFormat="1" ht="30" customHeight="1">
      <c r="A207" s="66"/>
      <c r="C207" s="161"/>
      <c r="F207" s="66"/>
      <c r="G207" s="67"/>
      <c r="H207" s="1080"/>
      <c r="I207" s="1080"/>
      <c r="J207" s="1080"/>
      <c r="K207" s="1080"/>
      <c r="L207" s="1080"/>
      <c r="M207" s="1080"/>
      <c r="N207" s="929"/>
      <c r="O207" s="1060"/>
      <c r="P207" s="230"/>
      <c r="Q207" s="865"/>
      <c r="R207" s="230">
        <v>5</v>
      </c>
      <c r="S207" s="862" t="s">
        <v>134</v>
      </c>
      <c r="T207" s="1085"/>
      <c r="U207" s="230"/>
      <c r="V207" s="862" t="s">
        <v>134</v>
      </c>
      <c r="W207" s="1082"/>
      <c r="X207" s="235">
        <f>P207+R207+U207</f>
        <v>5</v>
      </c>
      <c r="Y207" s="862" t="s">
        <v>134</v>
      </c>
      <c r="Z207" s="933">
        <f>T207+W207</f>
        <v>0</v>
      </c>
      <c r="AA207" s="387"/>
      <c r="AB207" s="286"/>
      <c r="AC207" s="287"/>
    </row>
    <row r="208" spans="1:29" s="68" customFormat="1" ht="64.5">
      <c r="A208" s="66"/>
      <c r="C208" s="161"/>
      <c r="F208" s="66"/>
      <c r="G208" s="67"/>
      <c r="H208" s="845"/>
      <c r="I208" s="845"/>
      <c r="J208" s="845"/>
      <c r="K208" s="845"/>
      <c r="L208" s="716" t="s">
        <v>925</v>
      </c>
      <c r="M208" s="845" t="s">
        <v>1076</v>
      </c>
      <c r="N208" s="827"/>
      <c r="O208" s="845" t="s">
        <v>1077</v>
      </c>
      <c r="P208" s="230"/>
      <c r="Q208" s="865"/>
      <c r="R208" s="230"/>
      <c r="S208" s="862"/>
      <c r="T208" s="717"/>
      <c r="U208" s="230">
        <v>125000</v>
      </c>
      <c r="V208" s="862" t="s">
        <v>1078</v>
      </c>
      <c r="W208" s="718">
        <v>1325445000</v>
      </c>
      <c r="X208" s="235">
        <v>125000</v>
      </c>
      <c r="Y208" s="707" t="s">
        <v>851</v>
      </c>
      <c r="Z208" s="1077">
        <f>T208+W208</f>
        <v>1325445000</v>
      </c>
      <c r="AA208" s="387"/>
      <c r="AB208" s="286"/>
      <c r="AC208" s="287"/>
    </row>
    <row r="209" spans="1:29" s="68" customFormat="1" ht="12.75">
      <c r="A209" s="66"/>
      <c r="C209" s="161"/>
      <c r="F209" s="66"/>
      <c r="G209" s="67"/>
      <c r="H209" s="853"/>
      <c r="I209" s="853"/>
      <c r="J209" s="863"/>
      <c r="K209" s="113"/>
      <c r="L209" s="864"/>
      <c r="M209" s="654"/>
      <c r="N209" s="827"/>
      <c r="O209" s="829"/>
      <c r="P209" s="230"/>
      <c r="Q209" s="865"/>
      <c r="R209" s="230"/>
      <c r="S209" s="862"/>
      <c r="T209" s="659"/>
      <c r="U209" s="230"/>
      <c r="V209" s="862"/>
      <c r="W209" s="351"/>
      <c r="X209" s="235"/>
      <c r="Y209" s="862"/>
      <c r="Z209" s="1078">
        <f>T209+W209</f>
        <v>0</v>
      </c>
      <c r="AA209" s="387"/>
      <c r="AB209" s="286"/>
      <c r="AC209" s="287"/>
    </row>
    <row r="210" spans="1:29" ht="117" customHeight="1">
      <c r="A210" s="310" t="s">
        <v>3</v>
      </c>
      <c r="B210" s="719" t="s">
        <v>1122</v>
      </c>
      <c r="C210" s="720" t="s">
        <v>1102</v>
      </c>
      <c r="D210" s="817" t="s">
        <v>3</v>
      </c>
      <c r="E210" s="529" t="s">
        <v>1103</v>
      </c>
      <c r="F210" s="722"/>
      <c r="G210" s="529" t="s">
        <v>1138</v>
      </c>
      <c r="H210" s="863">
        <v>1</v>
      </c>
      <c r="I210" s="863" t="s">
        <v>46</v>
      </c>
      <c r="J210" s="624" t="s">
        <v>11</v>
      </c>
      <c r="K210" s="576" t="s">
        <v>37</v>
      </c>
      <c r="L210" s="864"/>
      <c r="M210" s="113" t="s">
        <v>72</v>
      </c>
      <c r="N210" s="577" t="s">
        <v>3</v>
      </c>
      <c r="O210" s="188" t="s">
        <v>346</v>
      </c>
      <c r="P210" s="358">
        <v>0.31150258072531367</v>
      </c>
      <c r="Q210" s="113" t="s">
        <v>1025</v>
      </c>
      <c r="R210" s="358">
        <v>0.3271755506133869</v>
      </c>
      <c r="S210" s="188"/>
      <c r="T210" s="232">
        <f>SUM(T214:T237)</f>
        <v>11061895000</v>
      </c>
      <c r="U210" s="358">
        <v>0.3421508428118188</v>
      </c>
      <c r="V210" s="188"/>
      <c r="W210" s="232">
        <f>SUM(W214:W237)</f>
        <v>3320304000</v>
      </c>
      <c r="X210" s="359">
        <f>U210</f>
        <v>0.3421508428118188</v>
      </c>
      <c r="Y210" s="581"/>
      <c r="Z210" s="232">
        <f>SUM(Z214:Z237)</f>
        <v>14382199000</v>
      </c>
      <c r="AA210" s="138" t="s">
        <v>957</v>
      </c>
      <c r="AB210" s="286"/>
      <c r="AC210" s="287"/>
    </row>
    <row r="211" spans="1:29" ht="101.25">
      <c r="A211" s="310"/>
      <c r="B211" s="723"/>
      <c r="C211" s="865"/>
      <c r="D211" s="648"/>
      <c r="E211" s="723"/>
      <c r="F211" s="724"/>
      <c r="G211" s="725" t="s">
        <v>1139</v>
      </c>
      <c r="H211" s="857"/>
      <c r="I211" s="857"/>
      <c r="J211" s="629"/>
      <c r="K211" s="592"/>
      <c r="L211" s="860"/>
      <c r="M211" s="166"/>
      <c r="N211" s="726" t="s">
        <v>3</v>
      </c>
      <c r="O211" s="91" t="s">
        <v>458</v>
      </c>
      <c r="P211" s="530"/>
      <c r="Q211" s="824"/>
      <c r="R211" s="530"/>
      <c r="S211" s="91"/>
      <c r="T211" s="320"/>
      <c r="U211" s="530"/>
      <c r="V211" s="91"/>
      <c r="W211" s="320"/>
      <c r="X211" s="727"/>
      <c r="Y211" s="728"/>
      <c r="Z211" s="320"/>
      <c r="AA211" s="729"/>
      <c r="AB211" s="433"/>
      <c r="AC211" s="730"/>
    </row>
    <row r="212" spans="1:29" ht="36" customHeight="1">
      <c r="A212" s="310"/>
      <c r="B212" s="723"/>
      <c r="C212" s="865"/>
      <c r="D212" s="648"/>
      <c r="E212" s="723"/>
      <c r="F212" s="731"/>
      <c r="G212" s="842"/>
      <c r="H212" s="857"/>
      <c r="I212" s="857"/>
      <c r="J212" s="629"/>
      <c r="K212" s="592"/>
      <c r="L212" s="860"/>
      <c r="M212" s="166"/>
      <c r="N212" s="726"/>
      <c r="O212" s="91" t="s">
        <v>459</v>
      </c>
      <c r="P212" s="531">
        <v>6</v>
      </c>
      <c r="Q212" s="170" t="s">
        <v>4</v>
      </c>
      <c r="R212" s="531">
        <v>3</v>
      </c>
      <c r="S212" s="733" t="s">
        <v>4</v>
      </c>
      <c r="T212" s="370"/>
      <c r="U212" s="531"/>
      <c r="V212" s="733" t="s">
        <v>4</v>
      </c>
      <c r="W212" s="370"/>
      <c r="X212" s="734">
        <f>P212+R212+U212</f>
        <v>9</v>
      </c>
      <c r="Y212" s="735" t="s">
        <v>4</v>
      </c>
      <c r="Z212" s="370"/>
      <c r="AA212" s="736"/>
      <c r="AB212" s="737"/>
      <c r="AC212" s="738"/>
    </row>
    <row r="213" spans="1:29" ht="20.25" customHeight="1">
      <c r="A213" s="310"/>
      <c r="B213" s="723"/>
      <c r="C213" s="865"/>
      <c r="D213" s="648"/>
      <c r="E213" s="723"/>
      <c r="F213" s="731"/>
      <c r="G213" s="842"/>
      <c r="H213" s="857"/>
      <c r="I213" s="857"/>
      <c r="J213" s="629"/>
      <c r="K213" s="592"/>
      <c r="L213" s="860"/>
      <c r="M213" s="166"/>
      <c r="N213" s="726"/>
      <c r="O213" s="91"/>
      <c r="P213" s="532"/>
      <c r="Q213" s="739"/>
      <c r="R213" s="532"/>
      <c r="S213" s="740"/>
      <c r="T213" s="370"/>
      <c r="U213" s="531"/>
      <c r="V213" s="733"/>
      <c r="W213" s="370"/>
      <c r="X213" s="734"/>
      <c r="Y213" s="741"/>
      <c r="Z213" s="742"/>
      <c r="AA213" s="743"/>
      <c r="AB213" s="737"/>
      <c r="AC213" s="738"/>
    </row>
    <row r="214" spans="1:29" ht="67.5" customHeight="1">
      <c r="A214" s="280"/>
      <c r="B214" s="281"/>
      <c r="C214" s="160"/>
      <c r="D214" s="818" t="s">
        <v>3</v>
      </c>
      <c r="E214" s="816" t="s">
        <v>1129</v>
      </c>
      <c r="F214" s="280"/>
      <c r="G214" s="700" t="s">
        <v>1137</v>
      </c>
      <c r="H214" s="853"/>
      <c r="I214" s="854"/>
      <c r="J214" s="857"/>
      <c r="K214" s="860" t="s">
        <v>37</v>
      </c>
      <c r="L214" s="860" t="s">
        <v>13</v>
      </c>
      <c r="M214" s="824" t="s">
        <v>308</v>
      </c>
      <c r="N214" s="535" t="s">
        <v>3</v>
      </c>
      <c r="O214" s="862" t="s">
        <v>1053</v>
      </c>
      <c r="P214" s="835">
        <v>160</v>
      </c>
      <c r="Q214" s="828" t="s">
        <v>1054</v>
      </c>
      <c r="R214" s="536">
        <v>600</v>
      </c>
      <c r="S214" s="828" t="s">
        <v>1054</v>
      </c>
      <c r="T214" s="819">
        <v>213712000</v>
      </c>
      <c r="U214" s="536"/>
      <c r="V214" s="828"/>
      <c r="W214" s="819"/>
      <c r="X214" s="235">
        <f>P214+R214+U214</f>
        <v>760</v>
      </c>
      <c r="Y214" s="828" t="s">
        <v>768</v>
      </c>
      <c r="Z214" s="830">
        <f>T214+W214</f>
        <v>213712000</v>
      </c>
      <c r="AA214" s="285"/>
      <c r="AB214" s="286"/>
      <c r="AC214" s="287"/>
    </row>
    <row r="215" spans="1:29" ht="51.75" customHeight="1">
      <c r="A215" s="280"/>
      <c r="B215" s="281"/>
      <c r="C215" s="160"/>
      <c r="D215" s="281"/>
      <c r="E215" s="282"/>
      <c r="F215" s="281"/>
      <c r="G215" s="281"/>
      <c r="H215" s="853"/>
      <c r="I215" s="855"/>
      <c r="J215" s="858"/>
      <c r="K215" s="860" t="s">
        <v>37</v>
      </c>
      <c r="L215" s="537" t="s">
        <v>15</v>
      </c>
      <c r="M215" s="824" t="s">
        <v>75</v>
      </c>
      <c r="N215" s="871"/>
      <c r="O215" s="828" t="s">
        <v>1055</v>
      </c>
      <c r="P215" s="230">
        <f>12*3</f>
        <v>36</v>
      </c>
      <c r="Q215" s="862" t="s">
        <v>1056</v>
      </c>
      <c r="R215" s="230">
        <v>12</v>
      </c>
      <c r="S215" s="862" t="s">
        <v>1056</v>
      </c>
      <c r="T215" s="870">
        <v>333955000</v>
      </c>
      <c r="U215" s="230"/>
      <c r="V215" s="862"/>
      <c r="W215" s="832"/>
      <c r="X215" s="235">
        <f>P215+R215+U215</f>
        <v>48</v>
      </c>
      <c r="Y215" s="862" t="s">
        <v>521</v>
      </c>
      <c r="Z215" s="830">
        <f>T215+W215</f>
        <v>333955000</v>
      </c>
      <c r="AA215" s="285"/>
      <c r="AB215" s="286"/>
      <c r="AC215" s="862"/>
    </row>
    <row r="216" spans="1:29" ht="39">
      <c r="A216" s="280"/>
      <c r="B216" s="281"/>
      <c r="C216" s="160"/>
      <c r="D216" s="281"/>
      <c r="E216" s="282"/>
      <c r="F216" s="281"/>
      <c r="G216" s="281"/>
      <c r="H216" s="853"/>
      <c r="I216" s="853"/>
      <c r="J216" s="863"/>
      <c r="K216" s="860" t="s">
        <v>37</v>
      </c>
      <c r="L216" s="869" t="s">
        <v>32</v>
      </c>
      <c r="M216" s="865" t="s">
        <v>560</v>
      </c>
      <c r="N216" s="310"/>
      <c r="O216" s="862" t="s">
        <v>860</v>
      </c>
      <c r="P216" s="230">
        <v>315</v>
      </c>
      <c r="Q216" s="862" t="s">
        <v>155</v>
      </c>
      <c r="R216" s="230">
        <v>110</v>
      </c>
      <c r="S216" s="862" t="s">
        <v>772</v>
      </c>
      <c r="T216" s="538">
        <v>581402000</v>
      </c>
      <c r="U216" s="230">
        <v>110</v>
      </c>
      <c r="V216" s="862" t="s">
        <v>772</v>
      </c>
      <c r="W216" s="837">
        <v>1068486000</v>
      </c>
      <c r="X216" s="235">
        <f>P216+R216+U216</f>
        <v>535</v>
      </c>
      <c r="Y216" s="862" t="s">
        <v>772</v>
      </c>
      <c r="Z216" s="311">
        <f>T216+W216</f>
        <v>1649888000</v>
      </c>
      <c r="AA216" s="285"/>
      <c r="AB216" s="286"/>
      <c r="AC216" s="287"/>
    </row>
    <row r="217" spans="1:29" ht="75" customHeight="1">
      <c r="A217" s="280"/>
      <c r="B217" s="281"/>
      <c r="C217" s="160"/>
      <c r="D217" s="281"/>
      <c r="E217" s="282"/>
      <c r="F217" s="281"/>
      <c r="G217" s="281"/>
      <c r="H217" s="853"/>
      <c r="I217" s="854" t="s">
        <v>915</v>
      </c>
      <c r="J217" s="857"/>
      <c r="K217" s="865" t="s">
        <v>37</v>
      </c>
      <c r="L217" s="866" t="s">
        <v>34</v>
      </c>
      <c r="M217" s="824" t="s">
        <v>314</v>
      </c>
      <c r="N217" s="871"/>
      <c r="O217" s="862" t="s">
        <v>1063</v>
      </c>
      <c r="P217" s="230">
        <v>2571</v>
      </c>
      <c r="Q217" s="862" t="s">
        <v>914</v>
      </c>
      <c r="R217" s="230">
        <v>1000</v>
      </c>
      <c r="S217" s="862" t="s">
        <v>371</v>
      </c>
      <c r="T217" s="147">
        <v>531200000</v>
      </c>
      <c r="U217" s="230">
        <v>1000</v>
      </c>
      <c r="V217" s="862" t="s">
        <v>914</v>
      </c>
      <c r="W217" s="870">
        <v>574716000</v>
      </c>
      <c r="X217" s="235">
        <f>P217+R217+U217</f>
        <v>4571</v>
      </c>
      <c r="Y217" s="862" t="s">
        <v>371</v>
      </c>
      <c r="Z217" s="311">
        <f>T217+W217</f>
        <v>1105916000</v>
      </c>
      <c r="AA217" s="285">
        <f>T217*10/100</f>
        <v>53120000</v>
      </c>
      <c r="AB217" s="286"/>
      <c r="AC217" s="287"/>
    </row>
    <row r="218" spans="1:29" ht="30.75" customHeight="1">
      <c r="A218" s="280"/>
      <c r="B218" s="282"/>
      <c r="C218" s="160"/>
      <c r="D218" s="281"/>
      <c r="E218" s="282"/>
      <c r="F218" s="280"/>
      <c r="G218" s="282"/>
      <c r="H218" s="926"/>
      <c r="I218" s="926"/>
      <c r="J218" s="926"/>
      <c r="K218" s="926" t="s">
        <v>37</v>
      </c>
      <c r="L218" s="1076" t="s">
        <v>16</v>
      </c>
      <c r="M218" s="926" t="s">
        <v>448</v>
      </c>
      <c r="N218" s="928"/>
      <c r="O218" s="930" t="s">
        <v>449</v>
      </c>
      <c r="P218" s="230"/>
      <c r="Q218" s="865"/>
      <c r="R218" s="230">
        <v>1</v>
      </c>
      <c r="S218" s="862" t="s">
        <v>33</v>
      </c>
      <c r="T218" s="889">
        <v>600000000</v>
      </c>
      <c r="U218" s="230"/>
      <c r="V218" s="862"/>
      <c r="W218" s="239"/>
      <c r="X218" s="230">
        <v>1</v>
      </c>
      <c r="Y218" s="862" t="s">
        <v>33</v>
      </c>
      <c r="Z218" s="932">
        <f>T218+W218</f>
        <v>600000000</v>
      </c>
      <c r="AA218" s="387"/>
      <c r="AB218" s="286"/>
      <c r="AC218" s="287"/>
    </row>
    <row r="219" spans="1:29" ht="35.25" customHeight="1">
      <c r="A219" s="280"/>
      <c r="B219" s="282"/>
      <c r="C219" s="160"/>
      <c r="D219" s="281"/>
      <c r="E219" s="282"/>
      <c r="F219" s="280"/>
      <c r="G219" s="282"/>
      <c r="H219" s="927"/>
      <c r="I219" s="927"/>
      <c r="J219" s="927"/>
      <c r="K219" s="927"/>
      <c r="L219" s="927"/>
      <c r="M219" s="927"/>
      <c r="N219" s="929"/>
      <c r="O219" s="931"/>
      <c r="P219" s="230"/>
      <c r="Q219" s="865"/>
      <c r="R219" s="230">
        <v>1</v>
      </c>
      <c r="S219" s="862" t="s">
        <v>639</v>
      </c>
      <c r="T219" s="900"/>
      <c r="U219" s="230"/>
      <c r="V219" s="862"/>
      <c r="W219" s="239"/>
      <c r="X219" s="230">
        <v>1</v>
      </c>
      <c r="Y219" s="862" t="s">
        <v>639</v>
      </c>
      <c r="Z219" s="933"/>
      <c r="AA219" s="387"/>
      <c r="AB219" s="286"/>
      <c r="AC219" s="287"/>
    </row>
    <row r="220" spans="1:29" ht="28.5" customHeight="1">
      <c r="A220" s="280"/>
      <c r="B220" s="282"/>
      <c r="C220" s="160"/>
      <c r="D220" s="281"/>
      <c r="E220" s="282"/>
      <c r="F220" s="280"/>
      <c r="G220" s="282"/>
      <c r="H220" s="926"/>
      <c r="I220" s="926"/>
      <c r="J220" s="926"/>
      <c r="K220" s="926" t="s">
        <v>37</v>
      </c>
      <c r="L220" s="1076" t="s">
        <v>35</v>
      </c>
      <c r="M220" s="926" t="s">
        <v>453</v>
      </c>
      <c r="N220" s="928"/>
      <c r="O220" s="930" t="s">
        <v>454</v>
      </c>
      <c r="P220" s="230"/>
      <c r="Q220" s="865"/>
      <c r="R220" s="230">
        <v>1</v>
      </c>
      <c r="S220" s="862" t="s">
        <v>33</v>
      </c>
      <c r="T220" s="889">
        <v>600000000</v>
      </c>
      <c r="U220" s="230"/>
      <c r="V220" s="862"/>
      <c r="W220" s="239"/>
      <c r="X220" s="230">
        <v>1</v>
      </c>
      <c r="Y220" s="862" t="s">
        <v>33</v>
      </c>
      <c r="Z220" s="932">
        <f>T220+W220</f>
        <v>600000000</v>
      </c>
      <c r="AA220" s="387"/>
      <c r="AB220" s="286"/>
      <c r="AC220" s="287"/>
    </row>
    <row r="221" spans="1:29" ht="25.5">
      <c r="A221" s="280"/>
      <c r="B221" s="282"/>
      <c r="C221" s="160"/>
      <c r="D221" s="281"/>
      <c r="E221" s="282"/>
      <c r="F221" s="280"/>
      <c r="G221" s="282"/>
      <c r="H221" s="927"/>
      <c r="I221" s="927"/>
      <c r="J221" s="927"/>
      <c r="K221" s="927"/>
      <c r="L221" s="927"/>
      <c r="M221" s="927"/>
      <c r="N221" s="929"/>
      <c r="O221" s="931"/>
      <c r="P221" s="230"/>
      <c r="Q221" s="865"/>
      <c r="R221" s="230">
        <v>1</v>
      </c>
      <c r="S221" s="862" t="s">
        <v>639</v>
      </c>
      <c r="T221" s="900"/>
      <c r="U221" s="230"/>
      <c r="V221" s="862"/>
      <c r="W221" s="239"/>
      <c r="X221" s="230">
        <v>1</v>
      </c>
      <c r="Y221" s="862" t="s">
        <v>639</v>
      </c>
      <c r="Z221" s="933"/>
      <c r="AA221" s="387"/>
      <c r="AB221" s="286"/>
      <c r="AC221" s="287"/>
    </row>
    <row r="222" spans="1:29" ht="30" customHeight="1">
      <c r="A222" s="280"/>
      <c r="B222" s="282"/>
      <c r="C222" s="160"/>
      <c r="D222" s="281"/>
      <c r="E222" s="282"/>
      <c r="F222" s="280"/>
      <c r="G222" s="282"/>
      <c r="H222" s="926"/>
      <c r="I222" s="926"/>
      <c r="J222" s="926"/>
      <c r="K222" s="926" t="s">
        <v>37</v>
      </c>
      <c r="L222" s="1076" t="s">
        <v>27</v>
      </c>
      <c r="M222" s="926" t="s">
        <v>450</v>
      </c>
      <c r="N222" s="928"/>
      <c r="O222" s="930" t="s">
        <v>451</v>
      </c>
      <c r="P222" s="230"/>
      <c r="Q222" s="865"/>
      <c r="R222" s="230">
        <v>1</v>
      </c>
      <c r="S222" s="862" t="s">
        <v>33</v>
      </c>
      <c r="T222" s="889">
        <v>600000000</v>
      </c>
      <c r="U222" s="230"/>
      <c r="V222" s="862"/>
      <c r="W222" s="239"/>
      <c r="X222" s="230">
        <v>1</v>
      </c>
      <c r="Y222" s="862" t="s">
        <v>33</v>
      </c>
      <c r="Z222" s="932">
        <f>T222+W222</f>
        <v>600000000</v>
      </c>
      <c r="AA222" s="387"/>
      <c r="AB222" s="286"/>
      <c r="AC222" s="287"/>
    </row>
    <row r="223" spans="1:29" ht="25.5">
      <c r="A223" s="280"/>
      <c r="B223" s="282"/>
      <c r="C223" s="160"/>
      <c r="D223" s="281"/>
      <c r="E223" s="282"/>
      <c r="F223" s="280"/>
      <c r="G223" s="282"/>
      <c r="H223" s="927"/>
      <c r="I223" s="927"/>
      <c r="J223" s="927"/>
      <c r="K223" s="927"/>
      <c r="L223" s="927"/>
      <c r="M223" s="927"/>
      <c r="N223" s="929"/>
      <c r="O223" s="931"/>
      <c r="P223" s="230"/>
      <c r="Q223" s="865"/>
      <c r="R223" s="230">
        <v>1</v>
      </c>
      <c r="S223" s="862" t="s">
        <v>639</v>
      </c>
      <c r="T223" s="900"/>
      <c r="U223" s="230"/>
      <c r="V223" s="862"/>
      <c r="W223" s="239"/>
      <c r="X223" s="230">
        <v>1</v>
      </c>
      <c r="Y223" s="862" t="s">
        <v>639</v>
      </c>
      <c r="Z223" s="933"/>
      <c r="AA223" s="387"/>
      <c r="AB223" s="286"/>
      <c r="AC223" s="287"/>
    </row>
    <row r="224" spans="1:29" ht="27.75" customHeight="1">
      <c r="A224" s="280"/>
      <c r="B224" s="282"/>
      <c r="C224" s="160"/>
      <c r="D224" s="281"/>
      <c r="E224" s="282"/>
      <c r="F224" s="280"/>
      <c r="G224" s="282"/>
      <c r="H224" s="926"/>
      <c r="I224" s="926"/>
      <c r="J224" s="926"/>
      <c r="K224" s="824" t="s">
        <v>37</v>
      </c>
      <c r="L224" s="1076" t="s">
        <v>944</v>
      </c>
      <c r="M224" s="926" t="s">
        <v>455</v>
      </c>
      <c r="N224" s="928"/>
      <c r="O224" s="930" t="s">
        <v>452</v>
      </c>
      <c r="P224" s="230"/>
      <c r="Q224" s="865"/>
      <c r="R224" s="230">
        <v>1</v>
      </c>
      <c r="S224" s="862" t="s">
        <v>33</v>
      </c>
      <c r="T224" s="895">
        <v>600000000</v>
      </c>
      <c r="U224" s="230"/>
      <c r="V224" s="862"/>
      <c r="W224" s="895"/>
      <c r="X224" s="230">
        <v>1</v>
      </c>
      <c r="Y224" s="862" t="s">
        <v>33</v>
      </c>
      <c r="Z224" s="932">
        <f>T224+W224</f>
        <v>600000000</v>
      </c>
      <c r="AA224" s="387"/>
      <c r="AB224" s="286"/>
      <c r="AC224" s="287"/>
    </row>
    <row r="225" spans="1:29" ht="25.5">
      <c r="A225" s="280"/>
      <c r="B225" s="282"/>
      <c r="C225" s="160"/>
      <c r="D225" s="281"/>
      <c r="E225" s="282"/>
      <c r="F225" s="280"/>
      <c r="G225" s="282"/>
      <c r="H225" s="927"/>
      <c r="I225" s="927"/>
      <c r="J225" s="927"/>
      <c r="K225" s="825"/>
      <c r="L225" s="927"/>
      <c r="M225" s="927"/>
      <c r="N225" s="929"/>
      <c r="O225" s="931"/>
      <c r="P225" s="230"/>
      <c r="Q225" s="865"/>
      <c r="R225" s="230">
        <v>1</v>
      </c>
      <c r="S225" s="862" t="s">
        <v>639</v>
      </c>
      <c r="T225" s="896"/>
      <c r="U225" s="230"/>
      <c r="V225" s="862"/>
      <c r="W225" s="896"/>
      <c r="X225" s="230">
        <v>1</v>
      </c>
      <c r="Y225" s="862" t="s">
        <v>639</v>
      </c>
      <c r="Z225" s="933"/>
      <c r="AA225" s="387"/>
      <c r="AB225" s="286"/>
      <c r="AC225" s="287"/>
    </row>
    <row r="226" spans="1:29" ht="66" customHeight="1">
      <c r="A226" s="280"/>
      <c r="B226" s="282"/>
      <c r="C226" s="160"/>
      <c r="D226" s="281"/>
      <c r="E226" s="282"/>
      <c r="F226" s="280"/>
      <c r="G226" s="282"/>
      <c r="H226" s="853"/>
      <c r="I226" s="853"/>
      <c r="J226" s="863"/>
      <c r="K226" s="854" t="s">
        <v>37</v>
      </c>
      <c r="L226" s="869" t="s">
        <v>945</v>
      </c>
      <c r="M226" s="865" t="s">
        <v>859</v>
      </c>
      <c r="N226" s="310"/>
      <c r="O226" s="381" t="s">
        <v>774</v>
      </c>
      <c r="P226" s="230">
        <v>24</v>
      </c>
      <c r="Q226" s="744" t="s">
        <v>777</v>
      </c>
      <c r="R226" s="230">
        <v>12</v>
      </c>
      <c r="S226" s="745" t="s">
        <v>1056</v>
      </c>
      <c r="T226" s="239">
        <v>274758000</v>
      </c>
      <c r="U226" s="230">
        <v>13</v>
      </c>
      <c r="V226" s="862" t="s">
        <v>5</v>
      </c>
      <c r="W226" s="239">
        <v>217292000</v>
      </c>
      <c r="X226" s="230">
        <v>13</v>
      </c>
      <c r="Y226" s="862" t="s">
        <v>5</v>
      </c>
      <c r="Z226" s="390">
        <f aca="true" t="shared" si="8" ref="Z226:Z234">T226+W226</f>
        <v>492050000</v>
      </c>
      <c r="AA226" s="387" t="s">
        <v>489</v>
      </c>
      <c r="AB226" s="286"/>
      <c r="AC226" s="287"/>
    </row>
    <row r="227" spans="1:29" ht="66" customHeight="1">
      <c r="A227" s="280"/>
      <c r="B227" s="282"/>
      <c r="C227" s="160"/>
      <c r="D227" s="281"/>
      <c r="E227" s="282"/>
      <c r="F227" s="280"/>
      <c r="G227" s="282"/>
      <c r="H227" s="853"/>
      <c r="I227" s="853"/>
      <c r="J227" s="863"/>
      <c r="K227" s="854" t="s">
        <v>37</v>
      </c>
      <c r="L227" s="869" t="s">
        <v>946</v>
      </c>
      <c r="M227" s="865" t="s">
        <v>858</v>
      </c>
      <c r="N227" s="310"/>
      <c r="O227" s="381" t="s">
        <v>852</v>
      </c>
      <c r="P227" s="230">
        <v>650</v>
      </c>
      <c r="Q227" s="862" t="s">
        <v>776</v>
      </c>
      <c r="R227" s="230">
        <v>400</v>
      </c>
      <c r="S227" s="862" t="s">
        <v>857</v>
      </c>
      <c r="T227" s="239">
        <v>278177000</v>
      </c>
      <c r="U227" s="230">
        <v>400</v>
      </c>
      <c r="V227" s="862" t="s">
        <v>857</v>
      </c>
      <c r="W227" s="239">
        <v>202571000</v>
      </c>
      <c r="X227" s="235">
        <f>P227+R227+U227</f>
        <v>1450</v>
      </c>
      <c r="Y227" s="862" t="s">
        <v>857</v>
      </c>
      <c r="Z227" s="390">
        <f t="shared" si="8"/>
        <v>480748000</v>
      </c>
      <c r="AA227" s="387" t="s">
        <v>489</v>
      </c>
      <c r="AB227" s="286"/>
      <c r="AC227" s="287"/>
    </row>
    <row r="228" spans="1:29" ht="66" customHeight="1">
      <c r="A228" s="280"/>
      <c r="B228" s="282"/>
      <c r="C228" s="160"/>
      <c r="D228" s="281"/>
      <c r="E228" s="282"/>
      <c r="F228" s="280"/>
      <c r="G228" s="282"/>
      <c r="H228" s="853"/>
      <c r="I228" s="853"/>
      <c r="J228" s="863"/>
      <c r="K228" s="854" t="s">
        <v>37</v>
      </c>
      <c r="L228" s="869" t="s">
        <v>947</v>
      </c>
      <c r="M228" s="865" t="s">
        <v>854</v>
      </c>
      <c r="N228" s="310"/>
      <c r="O228" s="381" t="s">
        <v>774</v>
      </c>
      <c r="P228" s="230">
        <v>24</v>
      </c>
      <c r="Q228" s="862" t="s">
        <v>775</v>
      </c>
      <c r="R228" s="230">
        <v>12</v>
      </c>
      <c r="S228" s="862" t="s">
        <v>775</v>
      </c>
      <c r="T228" s="239">
        <v>300000000</v>
      </c>
      <c r="U228" s="230">
        <v>12</v>
      </c>
      <c r="V228" s="862" t="s">
        <v>775</v>
      </c>
      <c r="W228" s="239">
        <v>235220000</v>
      </c>
      <c r="X228" s="235">
        <f>P228+R228+U228</f>
        <v>48</v>
      </c>
      <c r="Y228" s="862" t="s">
        <v>775</v>
      </c>
      <c r="Z228" s="390">
        <f t="shared" si="8"/>
        <v>535220000</v>
      </c>
      <c r="AA228" s="387" t="s">
        <v>490</v>
      </c>
      <c r="AB228" s="286"/>
      <c r="AC228" s="287"/>
    </row>
    <row r="229" spans="1:29" ht="66" customHeight="1">
      <c r="A229" s="280"/>
      <c r="B229" s="282"/>
      <c r="C229" s="160"/>
      <c r="D229" s="281"/>
      <c r="E229" s="282"/>
      <c r="F229" s="280"/>
      <c r="G229" s="282"/>
      <c r="H229" s="853"/>
      <c r="I229" s="853"/>
      <c r="J229" s="863"/>
      <c r="K229" s="854" t="s">
        <v>37</v>
      </c>
      <c r="L229" s="869" t="s">
        <v>948</v>
      </c>
      <c r="M229" s="865" t="s">
        <v>856</v>
      </c>
      <c r="N229" s="310"/>
      <c r="O229" s="381" t="s">
        <v>613</v>
      </c>
      <c r="P229" s="230">
        <v>400</v>
      </c>
      <c r="Q229" s="862" t="s">
        <v>776</v>
      </c>
      <c r="R229" s="230">
        <v>200</v>
      </c>
      <c r="S229" s="862" t="s">
        <v>857</v>
      </c>
      <c r="T229" s="239">
        <v>300000000</v>
      </c>
      <c r="U229" s="230">
        <v>200</v>
      </c>
      <c r="V229" s="862" t="s">
        <v>857</v>
      </c>
      <c r="W229" s="239">
        <v>216066000</v>
      </c>
      <c r="X229" s="235">
        <f>P229+R229+U229</f>
        <v>800</v>
      </c>
      <c r="Y229" s="862" t="s">
        <v>857</v>
      </c>
      <c r="Z229" s="390">
        <f t="shared" si="8"/>
        <v>516066000</v>
      </c>
      <c r="AA229" s="387" t="s">
        <v>490</v>
      </c>
      <c r="AB229" s="286"/>
      <c r="AC229" s="287"/>
    </row>
    <row r="230" spans="1:29" ht="66" customHeight="1">
      <c r="A230" s="280"/>
      <c r="B230" s="282"/>
      <c r="C230" s="160"/>
      <c r="D230" s="281"/>
      <c r="E230" s="282"/>
      <c r="F230" s="280"/>
      <c r="G230" s="282"/>
      <c r="H230" s="853"/>
      <c r="I230" s="853"/>
      <c r="J230" s="863"/>
      <c r="K230" s="854" t="s">
        <v>37</v>
      </c>
      <c r="L230" s="869" t="s">
        <v>949</v>
      </c>
      <c r="M230" s="865" t="s">
        <v>855</v>
      </c>
      <c r="N230" s="310"/>
      <c r="O230" s="381" t="s">
        <v>774</v>
      </c>
      <c r="P230" s="230">
        <v>24</v>
      </c>
      <c r="Q230" s="865" t="s">
        <v>775</v>
      </c>
      <c r="R230" s="230">
        <v>12</v>
      </c>
      <c r="S230" s="862" t="s">
        <v>775</v>
      </c>
      <c r="T230" s="239">
        <v>250000000</v>
      </c>
      <c r="U230" s="230">
        <v>12</v>
      </c>
      <c r="V230" s="862" t="s">
        <v>775</v>
      </c>
      <c r="W230" s="239">
        <v>189922000</v>
      </c>
      <c r="X230" s="235">
        <f>P230+R230+U230</f>
        <v>48</v>
      </c>
      <c r="Y230" s="862" t="s">
        <v>775</v>
      </c>
      <c r="Z230" s="390">
        <f t="shared" si="8"/>
        <v>439922000</v>
      </c>
      <c r="AA230" s="387" t="s">
        <v>491</v>
      </c>
      <c r="AB230" s="286"/>
      <c r="AC230" s="287"/>
    </row>
    <row r="231" spans="1:29" ht="66" customHeight="1">
      <c r="A231" s="280"/>
      <c r="B231" s="282"/>
      <c r="C231" s="160"/>
      <c r="D231" s="281"/>
      <c r="E231" s="282"/>
      <c r="F231" s="280"/>
      <c r="G231" s="282"/>
      <c r="H231" s="853"/>
      <c r="I231" s="853"/>
      <c r="J231" s="863"/>
      <c r="K231" s="854" t="s">
        <v>37</v>
      </c>
      <c r="L231" s="869" t="s">
        <v>950</v>
      </c>
      <c r="M231" s="865" t="s">
        <v>853</v>
      </c>
      <c r="N231" s="310"/>
      <c r="O231" s="381" t="s">
        <v>852</v>
      </c>
      <c r="P231" s="230">
        <v>146</v>
      </c>
      <c r="Q231" s="862" t="s">
        <v>776</v>
      </c>
      <c r="R231" s="230">
        <v>96</v>
      </c>
      <c r="S231" s="862" t="s">
        <v>776</v>
      </c>
      <c r="T231" s="239">
        <v>86320000</v>
      </c>
      <c r="U231" s="230">
        <v>96</v>
      </c>
      <c r="V231" s="862" t="s">
        <v>776</v>
      </c>
      <c r="W231" s="147">
        <v>65759000</v>
      </c>
      <c r="X231" s="235">
        <f aca="true" t="shared" si="9" ref="X231:X236">P231+R231+U231</f>
        <v>338</v>
      </c>
      <c r="Y231" s="862" t="s">
        <v>776</v>
      </c>
      <c r="Z231" s="390">
        <f t="shared" si="8"/>
        <v>152079000</v>
      </c>
      <c r="AA231" s="387" t="s">
        <v>491</v>
      </c>
      <c r="AB231" s="286"/>
      <c r="AC231" s="287"/>
    </row>
    <row r="232" spans="1:29" ht="66" customHeight="1">
      <c r="A232" s="280"/>
      <c r="B232" s="282"/>
      <c r="C232" s="160"/>
      <c r="D232" s="281"/>
      <c r="E232" s="282"/>
      <c r="F232" s="280"/>
      <c r="G232" s="282"/>
      <c r="H232" s="853"/>
      <c r="I232" s="853"/>
      <c r="J232" s="863"/>
      <c r="K232" s="854" t="s">
        <v>37</v>
      </c>
      <c r="L232" s="869" t="s">
        <v>951</v>
      </c>
      <c r="M232" s="865" t="s">
        <v>658</v>
      </c>
      <c r="N232" s="310"/>
      <c r="O232" s="381" t="s">
        <v>659</v>
      </c>
      <c r="P232" s="230"/>
      <c r="Q232" s="865"/>
      <c r="R232" s="230">
        <v>300</v>
      </c>
      <c r="S232" s="862" t="s">
        <v>521</v>
      </c>
      <c r="T232" s="239">
        <v>317210000</v>
      </c>
      <c r="U232" s="230">
        <v>300</v>
      </c>
      <c r="V232" s="862" t="s">
        <v>521</v>
      </c>
      <c r="W232" s="239">
        <v>550272000</v>
      </c>
      <c r="X232" s="235">
        <f t="shared" si="9"/>
        <v>600</v>
      </c>
      <c r="Y232" s="862" t="s">
        <v>521</v>
      </c>
      <c r="Z232" s="390">
        <f t="shared" si="8"/>
        <v>867482000</v>
      </c>
      <c r="AA232" s="387"/>
      <c r="AB232" s="286"/>
      <c r="AC232" s="287"/>
    </row>
    <row r="233" spans="1:29" ht="66" customHeight="1">
      <c r="A233" s="280"/>
      <c r="B233" s="282"/>
      <c r="C233" s="160"/>
      <c r="D233" s="281"/>
      <c r="E233" s="282"/>
      <c r="F233" s="280"/>
      <c r="G233" s="282"/>
      <c r="H233" s="853"/>
      <c r="I233" s="853"/>
      <c r="J233" s="863"/>
      <c r="K233" s="854" t="s">
        <v>37</v>
      </c>
      <c r="L233" s="869" t="s">
        <v>952</v>
      </c>
      <c r="M233" s="865" t="s">
        <v>661</v>
      </c>
      <c r="N233" s="310"/>
      <c r="O233" s="381" t="s">
        <v>662</v>
      </c>
      <c r="P233" s="230"/>
      <c r="Q233" s="865"/>
      <c r="R233" s="230">
        <v>5</v>
      </c>
      <c r="S233" s="862" t="s">
        <v>663</v>
      </c>
      <c r="T233" s="239">
        <v>450000000</v>
      </c>
      <c r="U233" s="230"/>
      <c r="V233" s="862" t="s">
        <v>663</v>
      </c>
      <c r="W233" s="239"/>
      <c r="X233" s="235">
        <f t="shared" si="9"/>
        <v>5</v>
      </c>
      <c r="Y233" s="862" t="s">
        <v>663</v>
      </c>
      <c r="Z233" s="390">
        <f t="shared" si="8"/>
        <v>450000000</v>
      </c>
      <c r="AA233" s="387"/>
      <c r="AB233" s="286"/>
      <c r="AC233" s="287"/>
    </row>
    <row r="234" spans="1:29" ht="66" customHeight="1">
      <c r="A234" s="280"/>
      <c r="B234" s="282"/>
      <c r="C234" s="160"/>
      <c r="D234" s="281"/>
      <c r="E234" s="282"/>
      <c r="F234" s="280"/>
      <c r="G234" s="282"/>
      <c r="H234" s="853"/>
      <c r="I234" s="853"/>
      <c r="J234" s="863"/>
      <c r="K234" s="854" t="s">
        <v>37</v>
      </c>
      <c r="L234" s="869" t="s">
        <v>953</v>
      </c>
      <c r="M234" s="865" t="s">
        <v>665</v>
      </c>
      <c r="N234" s="310"/>
      <c r="O234" s="381" t="s">
        <v>666</v>
      </c>
      <c r="P234" s="230"/>
      <c r="Q234" s="865"/>
      <c r="R234" s="230">
        <v>1</v>
      </c>
      <c r="S234" s="862" t="s">
        <v>4</v>
      </c>
      <c r="T234" s="239">
        <v>400000000</v>
      </c>
      <c r="U234" s="230"/>
      <c r="V234" s="862"/>
      <c r="W234" s="239"/>
      <c r="X234" s="235">
        <f t="shared" si="9"/>
        <v>1</v>
      </c>
      <c r="Y234" s="862" t="s">
        <v>4</v>
      </c>
      <c r="Z234" s="390">
        <f t="shared" si="8"/>
        <v>400000000</v>
      </c>
      <c r="AA234" s="387"/>
      <c r="AB234" s="286"/>
      <c r="AC234" s="287"/>
    </row>
    <row r="235" spans="1:29" ht="103.5">
      <c r="A235" s="280"/>
      <c r="B235" s="282"/>
      <c r="C235" s="160"/>
      <c r="D235" s="281"/>
      <c r="E235" s="282"/>
      <c r="F235" s="280"/>
      <c r="G235" s="282"/>
      <c r="H235" s="853"/>
      <c r="I235" s="853"/>
      <c r="J235" s="863"/>
      <c r="K235" s="854" t="s">
        <v>37</v>
      </c>
      <c r="L235" s="869" t="s">
        <v>954</v>
      </c>
      <c r="M235" s="865" t="s">
        <v>664</v>
      </c>
      <c r="N235" s="310"/>
      <c r="O235" s="381" t="s">
        <v>667</v>
      </c>
      <c r="P235" s="230"/>
      <c r="Q235" s="865"/>
      <c r="R235" s="230">
        <v>1</v>
      </c>
      <c r="S235" s="862" t="s">
        <v>861</v>
      </c>
      <c r="T235" s="239">
        <v>4298300000</v>
      </c>
      <c r="U235" s="230"/>
      <c r="V235" s="862" t="s">
        <v>861</v>
      </c>
      <c r="W235" s="239"/>
      <c r="X235" s="235">
        <f t="shared" si="9"/>
        <v>1</v>
      </c>
      <c r="Y235" s="862" t="s">
        <v>861</v>
      </c>
      <c r="Z235" s="390">
        <f>T235+W235</f>
        <v>4298300000</v>
      </c>
      <c r="AA235" s="387"/>
      <c r="AB235" s="286"/>
      <c r="AC235" s="287"/>
    </row>
    <row r="236" spans="1:29" ht="82.5" customHeight="1">
      <c r="A236" s="280"/>
      <c r="B236" s="282"/>
      <c r="C236" s="160"/>
      <c r="D236" s="281"/>
      <c r="E236" s="282"/>
      <c r="F236" s="280"/>
      <c r="G236" s="282"/>
      <c r="H236" s="853"/>
      <c r="I236" s="853"/>
      <c r="J236" s="863"/>
      <c r="K236" s="854" t="s">
        <v>37</v>
      </c>
      <c r="L236" s="869" t="s">
        <v>955</v>
      </c>
      <c r="M236" s="865" t="s">
        <v>668</v>
      </c>
      <c r="N236" s="310"/>
      <c r="O236" s="381" t="s">
        <v>670</v>
      </c>
      <c r="P236" s="230">
        <v>1</v>
      </c>
      <c r="Q236" s="865" t="s">
        <v>671</v>
      </c>
      <c r="R236" s="230">
        <v>1</v>
      </c>
      <c r="S236" s="862" t="s">
        <v>671</v>
      </c>
      <c r="T236" s="239">
        <v>24747000</v>
      </c>
      <c r="U236" s="230"/>
      <c r="V236" s="862"/>
      <c r="W236" s="239"/>
      <c r="X236" s="235">
        <f t="shared" si="9"/>
        <v>2</v>
      </c>
      <c r="Y236" s="862" t="s">
        <v>671</v>
      </c>
      <c r="Z236" s="390">
        <f>T236+W236</f>
        <v>24747000</v>
      </c>
      <c r="AA236" s="387"/>
      <c r="AB236" s="286"/>
      <c r="AC236" s="287"/>
    </row>
    <row r="237" spans="1:29" ht="78">
      <c r="A237" s="280"/>
      <c r="B237" s="282"/>
      <c r="C237" s="160"/>
      <c r="D237" s="281"/>
      <c r="E237" s="282"/>
      <c r="F237" s="280"/>
      <c r="G237" s="282"/>
      <c r="H237" s="853"/>
      <c r="I237" s="853"/>
      <c r="J237" s="863"/>
      <c r="K237" s="854" t="s">
        <v>37</v>
      </c>
      <c r="L237" s="869" t="s">
        <v>956</v>
      </c>
      <c r="M237" s="865" t="s">
        <v>669</v>
      </c>
      <c r="N237" s="310"/>
      <c r="O237" s="381" t="s">
        <v>670</v>
      </c>
      <c r="P237" s="230"/>
      <c r="Q237" s="865"/>
      <c r="R237" s="230">
        <v>1</v>
      </c>
      <c r="S237" s="862" t="s">
        <v>671</v>
      </c>
      <c r="T237" s="239">
        <v>22114000</v>
      </c>
      <c r="U237" s="230"/>
      <c r="V237" s="862"/>
      <c r="W237" s="239"/>
      <c r="X237" s="230">
        <v>1</v>
      </c>
      <c r="Y237" s="862" t="s">
        <v>671</v>
      </c>
      <c r="Z237" s="390">
        <f>T237+W237</f>
        <v>22114000</v>
      </c>
      <c r="AA237" s="387"/>
      <c r="AB237" s="286"/>
      <c r="AC237" s="287"/>
    </row>
    <row r="238" spans="1:29" ht="12.75">
      <c r="A238" s="280"/>
      <c r="B238" s="282"/>
      <c r="C238" s="160"/>
      <c r="D238" s="281"/>
      <c r="E238" s="282"/>
      <c r="F238" s="280"/>
      <c r="G238" s="282"/>
      <c r="H238" s="853"/>
      <c r="I238" s="853"/>
      <c r="J238" s="863"/>
      <c r="K238" s="856"/>
      <c r="L238" s="869"/>
      <c r="M238" s="865"/>
      <c r="N238" s="310"/>
      <c r="O238" s="381"/>
      <c r="P238" s="230"/>
      <c r="Q238" s="865"/>
      <c r="R238" s="230"/>
      <c r="S238" s="862"/>
      <c r="T238" s="239"/>
      <c r="U238" s="230"/>
      <c r="V238" s="862"/>
      <c r="W238" s="239"/>
      <c r="X238" s="235"/>
      <c r="Y238" s="862"/>
      <c r="Z238" s="390"/>
      <c r="AA238" s="387"/>
      <c r="AB238" s="286"/>
      <c r="AC238" s="287"/>
    </row>
    <row r="239" spans="1:29" ht="19.5" customHeight="1">
      <c r="A239" s="280"/>
      <c r="B239" s="282"/>
      <c r="C239" s="160"/>
      <c r="D239" s="281"/>
      <c r="E239" s="282"/>
      <c r="F239" s="280"/>
      <c r="G239" s="282"/>
      <c r="H239" s="746" t="s">
        <v>834</v>
      </c>
      <c r="I239" s="670" t="s">
        <v>46</v>
      </c>
      <c r="J239" s="670"/>
      <c r="K239" s="681" t="s">
        <v>43</v>
      </c>
      <c r="L239" s="681"/>
      <c r="M239" s="665" t="s">
        <v>908</v>
      </c>
      <c r="N239" s="97" t="s">
        <v>3</v>
      </c>
      <c r="O239" s="747" t="s">
        <v>44</v>
      </c>
      <c r="P239" s="139">
        <v>0.29451378495308284</v>
      </c>
      <c r="Q239" s="166" t="s">
        <v>384</v>
      </c>
      <c r="R239" s="748">
        <v>0.29116749370924017</v>
      </c>
      <c r="S239" s="747" t="s">
        <v>384</v>
      </c>
      <c r="T239" s="320">
        <f>SUM(T245:T252)</f>
        <v>1572757000</v>
      </c>
      <c r="U239" s="337">
        <v>0.2878212024653975</v>
      </c>
      <c r="V239" s="188" t="s">
        <v>384</v>
      </c>
      <c r="W239" s="320">
        <f>SUM(W245:W254)</f>
        <v>1719574000</v>
      </c>
      <c r="X239" s="140">
        <f>U239</f>
        <v>0.2878212024653975</v>
      </c>
      <c r="Y239" s="91" t="s">
        <v>384</v>
      </c>
      <c r="Z239" s="320">
        <f>SUM(Z245:Z254)</f>
        <v>3292331000</v>
      </c>
      <c r="AA239" s="138" t="s">
        <v>960</v>
      </c>
      <c r="AB239" s="286"/>
      <c r="AC239" s="287"/>
    </row>
    <row r="240" spans="1:29" ht="19.5" customHeight="1">
      <c r="A240" s="280"/>
      <c r="B240" s="282"/>
      <c r="C240" s="160"/>
      <c r="D240" s="281"/>
      <c r="E240" s="282"/>
      <c r="F240" s="280"/>
      <c r="G240" s="282"/>
      <c r="H240" s="746"/>
      <c r="I240" s="670"/>
      <c r="J240" s="670"/>
      <c r="K240" s="681"/>
      <c r="L240" s="681"/>
      <c r="M240" s="670" t="s">
        <v>912</v>
      </c>
      <c r="N240" s="98"/>
      <c r="O240" s="749" t="s">
        <v>419</v>
      </c>
      <c r="P240" s="92"/>
      <c r="Q240" s="825"/>
      <c r="R240" s="750"/>
      <c r="S240" s="751"/>
      <c r="T240" s="95"/>
      <c r="U240" s="93"/>
      <c r="V240" s="829"/>
      <c r="W240" s="94"/>
      <c r="X240" s="96"/>
      <c r="Y240" s="829"/>
      <c r="Z240" s="390"/>
      <c r="AA240" s="387"/>
      <c r="AB240" s="286"/>
      <c r="AC240" s="287"/>
    </row>
    <row r="241" spans="1:29" ht="18" customHeight="1">
      <c r="A241" s="280"/>
      <c r="B241" s="282"/>
      <c r="C241" s="160"/>
      <c r="D241" s="281"/>
      <c r="E241" s="282"/>
      <c r="F241" s="280"/>
      <c r="G241" s="282"/>
      <c r="H241" s="746"/>
      <c r="I241" s="670"/>
      <c r="J241" s="670"/>
      <c r="K241" s="681"/>
      <c r="L241" s="681"/>
      <c r="M241" s="52"/>
      <c r="N241" s="97"/>
      <c r="O241" s="747"/>
      <c r="P241" s="139"/>
      <c r="Q241" s="166"/>
      <c r="R241" s="748"/>
      <c r="S241" s="747"/>
      <c r="T241" s="88"/>
      <c r="U241" s="337"/>
      <c r="V241" s="188"/>
      <c r="W241" s="88"/>
      <c r="X241" s="141"/>
      <c r="Y241" s="188"/>
      <c r="Z241" s="390"/>
      <c r="AA241" s="387"/>
      <c r="AB241" s="286"/>
      <c r="AC241" s="287"/>
    </row>
    <row r="242" spans="1:29" ht="17.25" customHeight="1">
      <c r="A242" s="280"/>
      <c r="B242" s="282"/>
      <c r="C242" s="160"/>
      <c r="D242" s="281"/>
      <c r="E242" s="282"/>
      <c r="F242" s="280"/>
      <c r="G242" s="282"/>
      <c r="H242" s="746"/>
      <c r="I242" s="670"/>
      <c r="J242" s="670"/>
      <c r="K242" s="681"/>
      <c r="L242" s="681"/>
      <c r="M242" s="670"/>
      <c r="N242" s="98"/>
      <c r="O242" s="749"/>
      <c r="P242" s="92"/>
      <c r="Q242" s="825"/>
      <c r="R242" s="750"/>
      <c r="S242" s="751"/>
      <c r="T242" s="88"/>
      <c r="U242" s="86"/>
      <c r="V242" s="87"/>
      <c r="W242" s="89"/>
      <c r="X242" s="90"/>
      <c r="Y242" s="87"/>
      <c r="Z242" s="390"/>
      <c r="AA242" s="387"/>
      <c r="AB242" s="286"/>
      <c r="AC242" s="287"/>
    </row>
    <row r="243" spans="1:29" ht="12.75">
      <c r="A243" s="280"/>
      <c r="B243" s="282"/>
      <c r="C243" s="160"/>
      <c r="D243" s="281"/>
      <c r="E243" s="282"/>
      <c r="F243" s="280"/>
      <c r="G243" s="282"/>
      <c r="H243" s="746"/>
      <c r="I243" s="670"/>
      <c r="J243" s="670"/>
      <c r="K243" s="681"/>
      <c r="L243" s="681"/>
      <c r="M243" s="670"/>
      <c r="N243" s="97"/>
      <c r="O243" s="747"/>
      <c r="P243" s="139"/>
      <c r="Q243" s="166"/>
      <c r="R243" s="748"/>
      <c r="S243" s="747"/>
      <c r="T243" s="88"/>
      <c r="U243" s="337"/>
      <c r="V243" s="188"/>
      <c r="W243" s="88"/>
      <c r="X243" s="141"/>
      <c r="Y243" s="188"/>
      <c r="Z243" s="390"/>
      <c r="AA243" s="387"/>
      <c r="AB243" s="286"/>
      <c r="AC243" s="287"/>
    </row>
    <row r="244" spans="1:29" ht="12.75">
      <c r="A244" s="280"/>
      <c r="B244" s="282"/>
      <c r="C244" s="160"/>
      <c r="D244" s="281"/>
      <c r="E244" s="282"/>
      <c r="F244" s="280"/>
      <c r="G244" s="282"/>
      <c r="H244" s="853"/>
      <c r="I244" s="853"/>
      <c r="J244" s="863"/>
      <c r="K244" s="113"/>
      <c r="L244" s="869"/>
      <c r="M244" s="865"/>
      <c r="N244" s="98"/>
      <c r="O244" s="749"/>
      <c r="P244" s="92"/>
      <c r="Q244" s="825"/>
      <c r="R244" s="750"/>
      <c r="S244" s="751"/>
      <c r="T244" s="239"/>
      <c r="U244" s="230"/>
      <c r="V244" s="862"/>
      <c r="W244" s="239"/>
      <c r="X244" s="235"/>
      <c r="Y244" s="862"/>
      <c r="Z244" s="390"/>
      <c r="AA244" s="387"/>
      <c r="AB244" s="286"/>
      <c r="AC244" s="287"/>
    </row>
    <row r="245" spans="1:29" s="68" customFormat="1" ht="59.25" customHeight="1">
      <c r="A245" s="66"/>
      <c r="B245" s="67"/>
      <c r="C245" s="161"/>
      <c r="D245" s="158"/>
      <c r="E245" s="67"/>
      <c r="F245" s="66"/>
      <c r="G245" s="67"/>
      <c r="H245" s="1072" t="s">
        <v>834</v>
      </c>
      <c r="I245" s="1072" t="s">
        <v>46</v>
      </c>
      <c r="J245" s="1072"/>
      <c r="K245" s="1072" t="s">
        <v>43</v>
      </c>
      <c r="L245" s="1075" t="s">
        <v>13</v>
      </c>
      <c r="M245" s="1072" t="s">
        <v>1007</v>
      </c>
      <c r="N245" s="64" t="s">
        <v>3</v>
      </c>
      <c r="O245" s="752" t="s">
        <v>864</v>
      </c>
      <c r="P245" s="230">
        <v>8</v>
      </c>
      <c r="Q245" s="862" t="s">
        <v>871</v>
      </c>
      <c r="R245" s="230">
        <v>2</v>
      </c>
      <c r="S245" s="862" t="s">
        <v>871</v>
      </c>
      <c r="T245" s="895">
        <v>190000000</v>
      </c>
      <c r="U245" s="230">
        <v>2</v>
      </c>
      <c r="V245" s="862" t="s">
        <v>871</v>
      </c>
      <c r="W245" s="895">
        <v>192874000</v>
      </c>
      <c r="X245" s="235">
        <f>P245+R245+U245</f>
        <v>12</v>
      </c>
      <c r="Y245" s="862" t="s">
        <v>871</v>
      </c>
      <c r="Z245" s="895">
        <f>T245+W245</f>
        <v>382874000</v>
      </c>
      <c r="AA245" s="387"/>
      <c r="AB245" s="286"/>
      <c r="AC245" s="287"/>
    </row>
    <row r="246" spans="1:29" s="68" customFormat="1" ht="25.5">
      <c r="A246" s="66"/>
      <c r="B246" s="67"/>
      <c r="C246" s="161"/>
      <c r="D246" s="158"/>
      <c r="E246" s="67"/>
      <c r="F246" s="66"/>
      <c r="G246" s="67"/>
      <c r="H246" s="1065"/>
      <c r="I246" s="1065"/>
      <c r="J246" s="1065"/>
      <c r="K246" s="1065"/>
      <c r="L246" s="1065"/>
      <c r="M246" s="1065"/>
      <c r="N246" s="64" t="s">
        <v>3</v>
      </c>
      <c r="O246" s="753" t="s">
        <v>866</v>
      </c>
      <c r="P246" s="230">
        <v>2</v>
      </c>
      <c r="Q246" s="862" t="s">
        <v>5</v>
      </c>
      <c r="R246" s="230">
        <v>2</v>
      </c>
      <c r="S246" s="862" t="s">
        <v>5</v>
      </c>
      <c r="T246" s="920"/>
      <c r="U246" s="230">
        <v>2</v>
      </c>
      <c r="V246" s="862" t="s">
        <v>5</v>
      </c>
      <c r="W246" s="920"/>
      <c r="X246" s="235">
        <f>P246+R246+U246</f>
        <v>6</v>
      </c>
      <c r="Y246" s="862" t="s">
        <v>5</v>
      </c>
      <c r="Z246" s="920"/>
      <c r="AA246" s="387"/>
      <c r="AB246" s="286"/>
      <c r="AC246" s="287"/>
    </row>
    <row r="247" spans="1:29" s="68" customFormat="1" ht="25.5">
      <c r="A247" s="66"/>
      <c r="B247" s="67"/>
      <c r="C247" s="161"/>
      <c r="D247" s="158"/>
      <c r="E247" s="67"/>
      <c r="F247" s="66"/>
      <c r="G247" s="67"/>
      <c r="H247" s="1066"/>
      <c r="I247" s="1066"/>
      <c r="J247" s="1066"/>
      <c r="K247" s="1066"/>
      <c r="L247" s="1066"/>
      <c r="M247" s="1066"/>
      <c r="N247" s="64" t="s">
        <v>3</v>
      </c>
      <c r="O247" s="754" t="s">
        <v>865</v>
      </c>
      <c r="P247" s="230">
        <v>2</v>
      </c>
      <c r="Q247" s="862" t="s">
        <v>672</v>
      </c>
      <c r="R247" s="230">
        <v>2</v>
      </c>
      <c r="S247" s="862" t="s">
        <v>672</v>
      </c>
      <c r="T247" s="1073"/>
      <c r="U247" s="230">
        <v>2</v>
      </c>
      <c r="V247" s="862" t="s">
        <v>672</v>
      </c>
      <c r="W247" s="1073"/>
      <c r="X247" s="235">
        <f>P247+R247+U247</f>
        <v>6</v>
      </c>
      <c r="Y247" s="862" t="s">
        <v>672</v>
      </c>
      <c r="Z247" s="1073"/>
      <c r="AA247" s="387"/>
      <c r="AB247" s="286"/>
      <c r="AC247" s="287"/>
    </row>
    <row r="248" spans="1:29" s="68" customFormat="1" ht="45.75" customHeight="1">
      <c r="A248" s="66"/>
      <c r="B248" s="67"/>
      <c r="C248" s="161"/>
      <c r="D248" s="158"/>
      <c r="E248" s="67"/>
      <c r="F248" s="66"/>
      <c r="G248" s="67"/>
      <c r="H248" s="1064" t="s">
        <v>834</v>
      </c>
      <c r="I248" s="1064" t="s">
        <v>46</v>
      </c>
      <c r="J248" s="1064"/>
      <c r="K248" s="1064" t="s">
        <v>43</v>
      </c>
      <c r="L248" s="1074" t="s">
        <v>15</v>
      </c>
      <c r="M248" s="1064" t="s">
        <v>1008</v>
      </c>
      <c r="N248" s="64" t="s">
        <v>3</v>
      </c>
      <c r="O248" s="755" t="s">
        <v>868</v>
      </c>
      <c r="P248" s="230"/>
      <c r="Q248" s="865"/>
      <c r="R248" s="69">
        <v>3</v>
      </c>
      <c r="S248" s="930" t="s">
        <v>872</v>
      </c>
      <c r="T248" s="1070">
        <v>387569000</v>
      </c>
      <c r="U248" s="69"/>
      <c r="V248" s="828"/>
      <c r="W248" s="1070"/>
      <c r="X248" s="230">
        <f>P248+R248+U248</f>
        <v>3</v>
      </c>
      <c r="Y248" s="930" t="s">
        <v>313</v>
      </c>
      <c r="Z248" s="1070">
        <f aca="true" t="shared" si="10" ref="Z248:Z254">T248+W248</f>
        <v>387569000</v>
      </c>
      <c r="AA248" s="387"/>
      <c r="AB248" s="286"/>
      <c r="AC248" s="287"/>
    </row>
    <row r="249" spans="1:29" s="68" customFormat="1" ht="30.75" customHeight="1">
      <c r="A249" s="66"/>
      <c r="B249" s="67"/>
      <c r="C249" s="161"/>
      <c r="D249" s="158"/>
      <c r="E249" s="67"/>
      <c r="F249" s="66"/>
      <c r="G249" s="67"/>
      <c r="H249" s="1066"/>
      <c r="I249" s="1066"/>
      <c r="J249" s="1066"/>
      <c r="K249" s="1066"/>
      <c r="L249" s="1066"/>
      <c r="M249" s="1066"/>
      <c r="N249" s="64" t="s">
        <v>3</v>
      </c>
      <c r="O249" s="755" t="s">
        <v>867</v>
      </c>
      <c r="P249" s="230"/>
      <c r="Q249" s="865"/>
      <c r="R249" s="70"/>
      <c r="S249" s="931"/>
      <c r="T249" s="1071"/>
      <c r="U249" s="70"/>
      <c r="V249" s="829"/>
      <c r="W249" s="1071"/>
      <c r="X249" s="70"/>
      <c r="Y249" s="931"/>
      <c r="Z249" s="1071">
        <f t="shared" si="10"/>
        <v>0</v>
      </c>
      <c r="AA249" s="387"/>
      <c r="AB249" s="286"/>
      <c r="AC249" s="287"/>
    </row>
    <row r="250" spans="1:29" s="68" customFormat="1" ht="58.5" customHeight="1">
      <c r="A250" s="66"/>
      <c r="B250" s="67"/>
      <c r="C250" s="161"/>
      <c r="D250" s="158"/>
      <c r="E250" s="67"/>
      <c r="F250" s="66"/>
      <c r="G250" s="67"/>
      <c r="H250" s="677" t="s">
        <v>834</v>
      </c>
      <c r="I250" s="677" t="s">
        <v>46</v>
      </c>
      <c r="J250" s="677"/>
      <c r="K250" s="704" t="s">
        <v>43</v>
      </c>
      <c r="L250" s="676" t="s">
        <v>32</v>
      </c>
      <c r="M250" s="756" t="s">
        <v>1011</v>
      </c>
      <c r="N250" s="65"/>
      <c r="O250" s="755" t="s">
        <v>673</v>
      </c>
      <c r="P250" s="230"/>
      <c r="Q250" s="865"/>
      <c r="R250" s="230">
        <v>10</v>
      </c>
      <c r="S250" s="862" t="s">
        <v>5</v>
      </c>
      <c r="T250" s="147">
        <v>236610000</v>
      </c>
      <c r="U250" s="230"/>
      <c r="V250" s="862"/>
      <c r="W250" s="757"/>
      <c r="X250" s="230">
        <f>P250+R250+U250</f>
        <v>10</v>
      </c>
      <c r="Y250" s="862" t="s">
        <v>5</v>
      </c>
      <c r="Z250" s="757">
        <f t="shared" si="10"/>
        <v>236610000</v>
      </c>
      <c r="AA250" s="387"/>
      <c r="AB250" s="286"/>
      <c r="AC250" s="287"/>
    </row>
    <row r="251" spans="1:29" s="68" customFormat="1" ht="51.75">
      <c r="A251" s="66"/>
      <c r="B251" s="67"/>
      <c r="C251" s="161"/>
      <c r="D251" s="158"/>
      <c r="E251" s="67"/>
      <c r="F251" s="66"/>
      <c r="G251" s="67"/>
      <c r="H251" s="677" t="s">
        <v>834</v>
      </c>
      <c r="I251" s="677" t="s">
        <v>46</v>
      </c>
      <c r="J251" s="677"/>
      <c r="K251" s="704" t="s">
        <v>43</v>
      </c>
      <c r="L251" s="676" t="s">
        <v>34</v>
      </c>
      <c r="M251" s="865" t="s">
        <v>870</v>
      </c>
      <c r="N251" s="65"/>
      <c r="O251" s="755" t="s">
        <v>862</v>
      </c>
      <c r="P251" s="230"/>
      <c r="Q251" s="865"/>
      <c r="R251" s="230">
        <v>1</v>
      </c>
      <c r="S251" s="862" t="s">
        <v>4</v>
      </c>
      <c r="T251" s="147">
        <v>353065000</v>
      </c>
      <c r="U251" s="230"/>
      <c r="V251" s="862"/>
      <c r="W251" s="147"/>
      <c r="X251" s="230">
        <v>1</v>
      </c>
      <c r="Y251" s="862" t="s">
        <v>4</v>
      </c>
      <c r="Z251" s="757">
        <f t="shared" si="10"/>
        <v>353065000</v>
      </c>
      <c r="AA251" s="387"/>
      <c r="AB251" s="286"/>
      <c r="AC251" s="287"/>
    </row>
    <row r="252" spans="1:29" s="68" customFormat="1" ht="64.5">
      <c r="A252" s="66"/>
      <c r="B252" s="67"/>
      <c r="C252" s="161"/>
      <c r="D252" s="158"/>
      <c r="E252" s="67"/>
      <c r="F252" s="66"/>
      <c r="G252" s="67"/>
      <c r="H252" s="677" t="s">
        <v>834</v>
      </c>
      <c r="I252" s="677" t="s">
        <v>46</v>
      </c>
      <c r="J252" s="677"/>
      <c r="K252" s="704" t="s">
        <v>43</v>
      </c>
      <c r="L252" s="676" t="s">
        <v>26</v>
      </c>
      <c r="M252" s="865" t="s">
        <v>869</v>
      </c>
      <c r="N252" s="65"/>
      <c r="O252" s="755" t="s">
        <v>863</v>
      </c>
      <c r="P252" s="835">
        <v>1</v>
      </c>
      <c r="Q252" s="824" t="s">
        <v>792</v>
      </c>
      <c r="R252" s="230">
        <v>1</v>
      </c>
      <c r="S252" s="862" t="s">
        <v>140</v>
      </c>
      <c r="T252" s="147">
        <v>405513000</v>
      </c>
      <c r="U252" s="230">
        <v>1</v>
      </c>
      <c r="V252" s="862" t="s">
        <v>140</v>
      </c>
      <c r="W252" s="147">
        <v>433821000</v>
      </c>
      <c r="X252" s="235">
        <f>P252+R252+U252</f>
        <v>3</v>
      </c>
      <c r="Y252" s="862" t="s">
        <v>140</v>
      </c>
      <c r="Z252" s="757">
        <f t="shared" si="10"/>
        <v>839334000</v>
      </c>
      <c r="AA252" s="387"/>
      <c r="AB252" s="286"/>
      <c r="AC252" s="287"/>
    </row>
    <row r="253" spans="1:29" s="68" customFormat="1" ht="51.75">
      <c r="A253" s="66"/>
      <c r="B253" s="67"/>
      <c r="C253" s="161"/>
      <c r="D253" s="158"/>
      <c r="E253" s="67"/>
      <c r="F253" s="66"/>
      <c r="G253" s="67"/>
      <c r="H253" s="758" t="s">
        <v>834</v>
      </c>
      <c r="I253" s="759" t="s">
        <v>46</v>
      </c>
      <c r="J253" s="759"/>
      <c r="K253" s="846" t="s">
        <v>43</v>
      </c>
      <c r="L253" s="691" t="s">
        <v>16</v>
      </c>
      <c r="M253" s="865" t="s">
        <v>1079</v>
      </c>
      <c r="N253" s="284"/>
      <c r="O253" s="761" t="s">
        <v>1080</v>
      </c>
      <c r="P253" s="835"/>
      <c r="Q253" s="824" t="s">
        <v>5</v>
      </c>
      <c r="R253" s="230"/>
      <c r="S253" s="862"/>
      <c r="T253" s="762"/>
      <c r="U253" s="230">
        <v>27</v>
      </c>
      <c r="V253" s="862" t="s">
        <v>5</v>
      </c>
      <c r="W253" s="762">
        <v>323420000</v>
      </c>
      <c r="X253" s="235">
        <f>P253+R253+U253</f>
        <v>27</v>
      </c>
      <c r="Y253" s="862" t="s">
        <v>5</v>
      </c>
      <c r="Z253" s="757">
        <f t="shared" si="10"/>
        <v>323420000</v>
      </c>
      <c r="AA253" s="387"/>
      <c r="AB253" s="286"/>
      <c r="AC253" s="287"/>
    </row>
    <row r="254" spans="1:29" s="68" customFormat="1" ht="64.5">
      <c r="A254" s="66"/>
      <c r="B254" s="67"/>
      <c r="C254" s="161"/>
      <c r="D254" s="158"/>
      <c r="E254" s="67"/>
      <c r="F254" s="66"/>
      <c r="G254" s="67"/>
      <c r="H254" s="763"/>
      <c r="I254" s="764"/>
      <c r="J254" s="764"/>
      <c r="K254" s="765"/>
      <c r="L254" s="691" t="s">
        <v>35</v>
      </c>
      <c r="M254" s="865" t="s">
        <v>1081</v>
      </c>
      <c r="N254" s="284"/>
      <c r="O254" s="761" t="s">
        <v>1082</v>
      </c>
      <c r="P254" s="835"/>
      <c r="Q254" s="824" t="s">
        <v>4</v>
      </c>
      <c r="R254" s="230"/>
      <c r="S254" s="862"/>
      <c r="T254" s="762"/>
      <c r="U254" s="230">
        <v>1</v>
      </c>
      <c r="V254" s="862" t="s">
        <v>4</v>
      </c>
      <c r="W254" s="762">
        <v>769459000</v>
      </c>
      <c r="X254" s="235">
        <f>P254+R254+U254</f>
        <v>1</v>
      </c>
      <c r="Y254" s="862" t="s">
        <v>4</v>
      </c>
      <c r="Z254" s="757">
        <f t="shared" si="10"/>
        <v>769459000</v>
      </c>
      <c r="AA254" s="387"/>
      <c r="AB254" s="286"/>
      <c r="AC254" s="287"/>
    </row>
    <row r="255" spans="1:29" ht="12.75">
      <c r="A255" s="280"/>
      <c r="B255" s="282"/>
      <c r="C255" s="160"/>
      <c r="D255" s="281"/>
      <c r="E255" s="282"/>
      <c r="F255" s="280"/>
      <c r="G255" s="282"/>
      <c r="H255" s="856"/>
      <c r="I255" s="856"/>
      <c r="J255" s="859"/>
      <c r="K255" s="170"/>
      <c r="L255" s="171"/>
      <c r="M255" s="865"/>
      <c r="N255" s="310"/>
      <c r="O255" s="381"/>
      <c r="P255" s="230"/>
      <c r="Q255" s="865"/>
      <c r="R255" s="230"/>
      <c r="S255" s="862"/>
      <c r="T255" s="52"/>
      <c r="U255" s="230"/>
      <c r="V255" s="862"/>
      <c r="W255" s="239"/>
      <c r="X255" s="235"/>
      <c r="Y255" s="862"/>
      <c r="Z255" s="390"/>
      <c r="AA255" s="387"/>
      <c r="AB255" s="286"/>
      <c r="AC255" s="287"/>
    </row>
    <row r="256" spans="1:29" ht="21" customHeight="1">
      <c r="A256" s="280"/>
      <c r="B256" s="282"/>
      <c r="C256" s="160"/>
      <c r="D256" s="281"/>
      <c r="E256" s="282"/>
      <c r="F256" s="280"/>
      <c r="G256" s="282"/>
      <c r="H256" s="746" t="s">
        <v>834</v>
      </c>
      <c r="I256" s="670" t="s">
        <v>46</v>
      </c>
      <c r="J256" s="670"/>
      <c r="K256" s="681">
        <v>31</v>
      </c>
      <c r="L256" s="681"/>
      <c r="M256" s="665" t="s">
        <v>931</v>
      </c>
      <c r="N256" s="120" t="s">
        <v>3</v>
      </c>
      <c r="O256" s="766" t="s">
        <v>933</v>
      </c>
      <c r="P256" s="254"/>
      <c r="Q256" s="113"/>
      <c r="R256" s="254">
        <v>40</v>
      </c>
      <c r="S256" s="188" t="s">
        <v>130</v>
      </c>
      <c r="T256" s="232">
        <f>SUM(T261:T263)</f>
        <v>4204058000</v>
      </c>
      <c r="U256" s="254">
        <v>42</v>
      </c>
      <c r="V256" s="188" t="s">
        <v>130</v>
      </c>
      <c r="W256" s="232">
        <f>SUM(W261:W264)</f>
        <v>4136372000</v>
      </c>
      <c r="X256" s="254">
        <v>42</v>
      </c>
      <c r="Y256" s="188" t="s">
        <v>130</v>
      </c>
      <c r="Z256" s="232">
        <f>SUM(Z261:Z264)</f>
        <v>8340430000</v>
      </c>
      <c r="AA256" s="138" t="s">
        <v>958</v>
      </c>
      <c r="AB256" s="286"/>
      <c r="AC256" s="287"/>
    </row>
    <row r="257" spans="1:29" ht="22.5" customHeight="1">
      <c r="A257" s="280"/>
      <c r="B257" s="282"/>
      <c r="C257" s="160"/>
      <c r="D257" s="281"/>
      <c r="E257" s="282"/>
      <c r="F257" s="280"/>
      <c r="G257" s="282"/>
      <c r="H257" s="746"/>
      <c r="I257" s="670"/>
      <c r="J257" s="670"/>
      <c r="K257" s="681"/>
      <c r="L257" s="681"/>
      <c r="M257" s="665" t="s">
        <v>932</v>
      </c>
      <c r="N257" s="120"/>
      <c r="O257" s="767" t="s">
        <v>934</v>
      </c>
      <c r="P257" s="230"/>
      <c r="Q257" s="865"/>
      <c r="R257" s="254"/>
      <c r="S257" s="188"/>
      <c r="T257" s="232"/>
      <c r="U257" s="254"/>
      <c r="V257" s="188"/>
      <c r="W257" s="232"/>
      <c r="X257" s="254"/>
      <c r="Y257" s="188"/>
      <c r="Z257" s="232"/>
      <c r="AA257" s="387"/>
      <c r="AB257" s="286"/>
      <c r="AC257" s="287"/>
    </row>
    <row r="258" spans="1:29" ht="20.25" customHeight="1">
      <c r="A258" s="280"/>
      <c r="B258" s="282"/>
      <c r="C258" s="160"/>
      <c r="D258" s="281"/>
      <c r="E258" s="282"/>
      <c r="F258" s="280"/>
      <c r="G258" s="282"/>
      <c r="H258" s="746"/>
      <c r="I258" s="670"/>
      <c r="J258" s="670"/>
      <c r="K258" s="681"/>
      <c r="L258" s="681"/>
      <c r="M258" s="665"/>
      <c r="N258" s="120"/>
      <c r="O258" s="768" t="s">
        <v>935</v>
      </c>
      <c r="P258" s="230"/>
      <c r="Q258" s="865"/>
      <c r="R258" s="254"/>
      <c r="S258" s="188"/>
      <c r="T258" s="232"/>
      <c r="U258" s="254"/>
      <c r="V258" s="188"/>
      <c r="W258" s="232"/>
      <c r="X258" s="254"/>
      <c r="Y258" s="188"/>
      <c r="Z258" s="232"/>
      <c r="AA258" s="387"/>
      <c r="AB258" s="286"/>
      <c r="AC258" s="287"/>
    </row>
    <row r="259" spans="1:29" ht="12.75">
      <c r="A259" s="280"/>
      <c r="B259" s="282"/>
      <c r="C259" s="160"/>
      <c r="D259" s="281"/>
      <c r="E259" s="282"/>
      <c r="F259" s="280"/>
      <c r="G259" s="282"/>
      <c r="H259" s="746"/>
      <c r="I259" s="670"/>
      <c r="J259" s="670"/>
      <c r="K259" s="681"/>
      <c r="L259" s="681"/>
      <c r="M259" s="665"/>
      <c r="N259" s="119"/>
      <c r="O259" s="769" t="s">
        <v>936</v>
      </c>
      <c r="P259" s="230"/>
      <c r="Q259" s="865"/>
      <c r="R259" s="254"/>
      <c r="S259" s="188"/>
      <c r="T259" s="232"/>
      <c r="U259" s="254"/>
      <c r="V259" s="188"/>
      <c r="W259" s="232"/>
      <c r="X259" s="254"/>
      <c r="Y259" s="188"/>
      <c r="Z259" s="232"/>
      <c r="AA259" s="387"/>
      <c r="AB259" s="286"/>
      <c r="AC259" s="287"/>
    </row>
    <row r="260" spans="1:29" ht="12.75">
      <c r="A260" s="280"/>
      <c r="B260" s="282"/>
      <c r="C260" s="160"/>
      <c r="D260" s="281"/>
      <c r="E260" s="282"/>
      <c r="F260" s="280"/>
      <c r="G260" s="282"/>
      <c r="H260" s="853"/>
      <c r="I260" s="853"/>
      <c r="J260" s="863"/>
      <c r="K260" s="113"/>
      <c r="L260" s="869"/>
      <c r="M260" s="865"/>
      <c r="N260" s="310"/>
      <c r="O260" s="381"/>
      <c r="P260" s="230"/>
      <c r="Q260" s="865"/>
      <c r="R260" s="230"/>
      <c r="S260" s="862"/>
      <c r="T260" s="239"/>
      <c r="U260" s="230"/>
      <c r="V260" s="862"/>
      <c r="W260" s="239"/>
      <c r="X260" s="235"/>
      <c r="Y260" s="862"/>
      <c r="Z260" s="390"/>
      <c r="AA260" s="387"/>
      <c r="AB260" s="286"/>
      <c r="AC260" s="287"/>
    </row>
    <row r="261" spans="1:29" ht="64.5">
      <c r="A261" s="280"/>
      <c r="B261" s="282"/>
      <c r="C261" s="160"/>
      <c r="D261" s="281"/>
      <c r="E261" s="282"/>
      <c r="F261" s="280"/>
      <c r="G261" s="282"/>
      <c r="H261" s="853"/>
      <c r="I261" s="853"/>
      <c r="J261" s="863"/>
      <c r="K261" s="704">
        <v>31</v>
      </c>
      <c r="L261" s="676" t="s">
        <v>13</v>
      </c>
      <c r="M261" s="677" t="s">
        <v>874</v>
      </c>
      <c r="N261" s="65"/>
      <c r="O261" s="755" t="s">
        <v>877</v>
      </c>
      <c r="P261" s="230"/>
      <c r="Q261" s="865" t="s">
        <v>130</v>
      </c>
      <c r="R261" s="770">
        <v>24</v>
      </c>
      <c r="S261" s="771" t="s">
        <v>130</v>
      </c>
      <c r="T261" s="713">
        <v>1793413000</v>
      </c>
      <c r="U261" s="770">
        <v>24</v>
      </c>
      <c r="V261" s="771" t="s">
        <v>130</v>
      </c>
      <c r="W261" s="239">
        <v>2003835000</v>
      </c>
      <c r="X261" s="235">
        <f>P261+R261+U261</f>
        <v>48</v>
      </c>
      <c r="Y261" s="771" t="s">
        <v>130</v>
      </c>
      <c r="Z261" s="757">
        <f>T261+W261</f>
        <v>3797248000</v>
      </c>
      <c r="AA261" s="387"/>
      <c r="AB261" s="286"/>
      <c r="AC261" s="287"/>
    </row>
    <row r="262" spans="1:29" ht="51.75">
      <c r="A262" s="280"/>
      <c r="B262" s="282"/>
      <c r="C262" s="160"/>
      <c r="D262" s="281"/>
      <c r="E262" s="282"/>
      <c r="F262" s="280"/>
      <c r="G262" s="282"/>
      <c r="H262" s="853"/>
      <c r="I262" s="853"/>
      <c r="J262" s="863"/>
      <c r="K262" s="704">
        <v>31</v>
      </c>
      <c r="L262" s="676" t="s">
        <v>15</v>
      </c>
      <c r="M262" s="677" t="s">
        <v>875</v>
      </c>
      <c r="N262" s="65"/>
      <c r="O262" s="755" t="s">
        <v>878</v>
      </c>
      <c r="P262" s="230"/>
      <c r="Q262" s="865" t="s">
        <v>130</v>
      </c>
      <c r="R262" s="772">
        <v>13</v>
      </c>
      <c r="S262" s="755" t="s">
        <v>130</v>
      </c>
      <c r="T262" s="713">
        <v>1995417000</v>
      </c>
      <c r="U262" s="772">
        <v>9</v>
      </c>
      <c r="V262" s="755" t="s">
        <v>130</v>
      </c>
      <c r="W262" s="239">
        <v>1682537000</v>
      </c>
      <c r="X262" s="235">
        <f>P262+R262+U262</f>
        <v>22</v>
      </c>
      <c r="Y262" s="755" t="s">
        <v>130</v>
      </c>
      <c r="Z262" s="757">
        <f>T262+W262</f>
        <v>3677954000</v>
      </c>
      <c r="AA262" s="387"/>
      <c r="AB262" s="286"/>
      <c r="AC262" s="287"/>
    </row>
    <row r="263" spans="1:29" ht="39">
      <c r="A263" s="280"/>
      <c r="B263" s="282"/>
      <c r="C263" s="160"/>
      <c r="D263" s="281"/>
      <c r="E263" s="282"/>
      <c r="F263" s="280"/>
      <c r="G263" s="282"/>
      <c r="H263" s="853"/>
      <c r="I263" s="853"/>
      <c r="J263" s="863"/>
      <c r="K263" s="704">
        <v>31</v>
      </c>
      <c r="L263" s="676" t="s">
        <v>18</v>
      </c>
      <c r="M263" s="677" t="s">
        <v>876</v>
      </c>
      <c r="N263" s="65"/>
      <c r="O263" s="755" t="s">
        <v>581</v>
      </c>
      <c r="P263" s="230"/>
      <c r="Q263" s="865" t="s">
        <v>33</v>
      </c>
      <c r="R263" s="773">
        <v>2</v>
      </c>
      <c r="S263" s="774" t="s">
        <v>33</v>
      </c>
      <c r="T263" s="713">
        <v>415228000</v>
      </c>
      <c r="U263" s="773"/>
      <c r="V263" s="774" t="s">
        <v>33</v>
      </c>
      <c r="W263" s="239"/>
      <c r="X263" s="235">
        <f>P263+R263+U263</f>
        <v>2</v>
      </c>
      <c r="Y263" s="774" t="s">
        <v>33</v>
      </c>
      <c r="Z263" s="757">
        <f>T263+W263</f>
        <v>415228000</v>
      </c>
      <c r="AA263" s="387"/>
      <c r="AB263" s="286"/>
      <c r="AC263" s="287"/>
    </row>
    <row r="264" spans="1:29" ht="51.75">
      <c r="A264" s="280"/>
      <c r="B264" s="282"/>
      <c r="C264" s="160"/>
      <c r="D264" s="281"/>
      <c r="E264" s="282"/>
      <c r="F264" s="280"/>
      <c r="G264" s="282"/>
      <c r="H264" s="853"/>
      <c r="I264" s="853"/>
      <c r="J264" s="863"/>
      <c r="K264" s="775"/>
      <c r="L264" s="691" t="s">
        <v>19</v>
      </c>
      <c r="M264" s="776" t="s">
        <v>1083</v>
      </c>
      <c r="N264" s="284"/>
      <c r="O264" s="761" t="s">
        <v>1084</v>
      </c>
      <c r="P264" s="230"/>
      <c r="Q264" s="865"/>
      <c r="R264" s="777"/>
      <c r="S264" s="777"/>
      <c r="T264" s="778"/>
      <c r="U264" s="777">
        <v>3</v>
      </c>
      <c r="V264" s="777" t="s">
        <v>140</v>
      </c>
      <c r="W264" s="834">
        <v>450000000</v>
      </c>
      <c r="X264" s="235">
        <f>P264+R264+U264</f>
        <v>3</v>
      </c>
      <c r="Y264" s="774" t="s">
        <v>130</v>
      </c>
      <c r="Z264" s="757">
        <f>T264+W264</f>
        <v>450000000</v>
      </c>
      <c r="AA264" s="387"/>
      <c r="AB264" s="286"/>
      <c r="AC264" s="287"/>
    </row>
    <row r="265" spans="1:29" ht="12.75">
      <c r="A265" s="280"/>
      <c r="B265" s="282"/>
      <c r="C265" s="160"/>
      <c r="D265" s="281"/>
      <c r="E265" s="282"/>
      <c r="F265" s="280"/>
      <c r="G265" s="282"/>
      <c r="H265" s="853"/>
      <c r="I265" s="853"/>
      <c r="J265" s="863"/>
      <c r="K265" s="113"/>
      <c r="L265" s="869"/>
      <c r="M265" s="865"/>
      <c r="N265" s="310"/>
      <c r="O265" s="381"/>
      <c r="P265" s="230"/>
      <c r="Q265" s="865"/>
      <c r="R265" s="230"/>
      <c r="S265" s="862"/>
      <c r="T265" s="239"/>
      <c r="U265" s="230"/>
      <c r="V265" s="862"/>
      <c r="W265" s="239"/>
      <c r="X265" s="235"/>
      <c r="Y265" s="862"/>
      <c r="Z265" s="390"/>
      <c r="AA265" s="387"/>
      <c r="AB265" s="286"/>
      <c r="AC265" s="287"/>
    </row>
    <row r="266" spans="1:29" s="68" customFormat="1" ht="23.25" customHeight="1">
      <c r="A266" s="66"/>
      <c r="B266" s="67"/>
      <c r="C266" s="161"/>
      <c r="D266" s="158"/>
      <c r="E266" s="67"/>
      <c r="F266" s="66"/>
      <c r="G266" s="67"/>
      <c r="H266" s="746" t="s">
        <v>834</v>
      </c>
      <c r="I266" s="670" t="s">
        <v>46</v>
      </c>
      <c r="J266" s="670"/>
      <c r="K266" s="681">
        <v>33</v>
      </c>
      <c r="L266" s="704"/>
      <c r="M266" s="665" t="s">
        <v>937</v>
      </c>
      <c r="N266" s="120" t="s">
        <v>3</v>
      </c>
      <c r="O266" s="766" t="s">
        <v>939</v>
      </c>
      <c r="P266" s="254"/>
      <c r="Q266" s="113"/>
      <c r="R266" s="340">
        <f>((13*12000)/5715000)*1000</f>
        <v>27.296587926509186</v>
      </c>
      <c r="S266" s="188" t="s">
        <v>964</v>
      </c>
      <c r="T266" s="232">
        <f>SUM(T270:T274)</f>
        <v>3455409000</v>
      </c>
      <c r="U266" s="340">
        <f>((19*12000)/5715000)*1000</f>
        <v>39.89501312335958</v>
      </c>
      <c r="V266" s="188" t="s">
        <v>964</v>
      </c>
      <c r="W266" s="232">
        <f>SUM(W270:W275)</f>
        <v>5019387000</v>
      </c>
      <c r="X266" s="340">
        <f>U266</f>
        <v>39.89501312335958</v>
      </c>
      <c r="Y266" s="188" t="s">
        <v>964</v>
      </c>
      <c r="Z266" s="232">
        <f>SUM(Z270:Z275)</f>
        <v>8474796000</v>
      </c>
      <c r="AA266" s="138" t="s">
        <v>958</v>
      </c>
      <c r="AB266" s="286"/>
      <c r="AC266" s="287"/>
    </row>
    <row r="267" spans="1:29" ht="21" customHeight="1">
      <c r="A267" s="280"/>
      <c r="B267" s="282"/>
      <c r="C267" s="160"/>
      <c r="D267" s="281"/>
      <c r="E267" s="282"/>
      <c r="F267" s="280"/>
      <c r="G267" s="282"/>
      <c r="H267" s="853"/>
      <c r="I267" s="853"/>
      <c r="J267" s="863"/>
      <c r="K267" s="113"/>
      <c r="L267" s="869"/>
      <c r="M267" s="113" t="s">
        <v>938</v>
      </c>
      <c r="N267" s="120"/>
      <c r="O267" s="767" t="s">
        <v>940</v>
      </c>
      <c r="P267" s="230"/>
      <c r="Q267" s="865"/>
      <c r="R267" s="230"/>
      <c r="S267" s="862"/>
      <c r="T267" s="239"/>
      <c r="U267" s="230"/>
      <c r="V267" s="862"/>
      <c r="W267" s="239"/>
      <c r="X267" s="235"/>
      <c r="Y267" s="862"/>
      <c r="Z267" s="390"/>
      <c r="AA267" s="387"/>
      <c r="AB267" s="286"/>
      <c r="AC267" s="287"/>
    </row>
    <row r="268" spans="1:29" ht="22.5" customHeight="1">
      <c r="A268" s="280"/>
      <c r="B268" s="282"/>
      <c r="C268" s="160"/>
      <c r="D268" s="281"/>
      <c r="E268" s="282"/>
      <c r="F268" s="280"/>
      <c r="G268" s="282"/>
      <c r="H268" s="853"/>
      <c r="I268" s="853"/>
      <c r="J268" s="863"/>
      <c r="K268" s="113"/>
      <c r="L268" s="869"/>
      <c r="M268" s="113"/>
      <c r="N268" s="120"/>
      <c r="O268" s="768" t="s">
        <v>941</v>
      </c>
      <c r="P268" s="230"/>
      <c r="Q268" s="865"/>
      <c r="R268" s="230"/>
      <c r="S268" s="862"/>
      <c r="T268" s="314"/>
      <c r="U268" s="230"/>
      <c r="V268" s="862"/>
      <c r="W268" s="314"/>
      <c r="X268" s="235"/>
      <c r="Y268" s="862"/>
      <c r="Z268" s="121"/>
      <c r="AA268" s="387"/>
      <c r="AB268" s="286"/>
      <c r="AC268" s="287"/>
    </row>
    <row r="269" spans="1:29" ht="22.5" customHeight="1">
      <c r="A269" s="280"/>
      <c r="B269" s="282"/>
      <c r="C269" s="160"/>
      <c r="D269" s="281"/>
      <c r="E269" s="282"/>
      <c r="F269" s="280"/>
      <c r="G269" s="282"/>
      <c r="H269" s="853"/>
      <c r="I269" s="853"/>
      <c r="J269" s="863"/>
      <c r="K269" s="113"/>
      <c r="L269" s="869"/>
      <c r="M269" s="113"/>
      <c r="N269" s="120"/>
      <c r="O269" s="768"/>
      <c r="P269" s="230"/>
      <c r="Q269" s="865"/>
      <c r="R269" s="230"/>
      <c r="S269" s="862"/>
      <c r="T269" s="314"/>
      <c r="U269" s="230"/>
      <c r="V269" s="862"/>
      <c r="W269" s="314"/>
      <c r="X269" s="235"/>
      <c r="Y269" s="862"/>
      <c r="Z269" s="121"/>
      <c r="AA269" s="387"/>
      <c r="AB269" s="286"/>
      <c r="AC269" s="287"/>
    </row>
    <row r="270" spans="1:29" ht="51.75">
      <c r="A270" s="280"/>
      <c r="B270" s="282"/>
      <c r="C270" s="160"/>
      <c r="D270" s="281"/>
      <c r="E270" s="282"/>
      <c r="F270" s="280"/>
      <c r="G270" s="282"/>
      <c r="H270" s="1072"/>
      <c r="I270" s="1072"/>
      <c r="J270" s="1072"/>
      <c r="K270" s="1072">
        <v>33</v>
      </c>
      <c r="L270" s="1072" t="s">
        <v>13</v>
      </c>
      <c r="M270" s="1072" t="s">
        <v>879</v>
      </c>
      <c r="N270" s="1055"/>
      <c r="O270" s="1058" t="s">
        <v>1064</v>
      </c>
      <c r="P270" s="230"/>
      <c r="Q270" s="865"/>
      <c r="R270" s="230">
        <v>2</v>
      </c>
      <c r="S270" s="862" t="s">
        <v>882</v>
      </c>
      <c r="T270" s="1061">
        <v>1456063000</v>
      </c>
      <c r="U270" s="230">
        <v>2</v>
      </c>
      <c r="V270" s="862" t="s">
        <v>882</v>
      </c>
      <c r="W270" s="1061">
        <v>1541937000</v>
      </c>
      <c r="X270" s="230">
        <v>2</v>
      </c>
      <c r="Y270" s="862" t="s">
        <v>882</v>
      </c>
      <c r="Z270" s="1061">
        <f>T270+W270</f>
        <v>2998000000</v>
      </c>
      <c r="AA270" s="387"/>
      <c r="AB270" s="286"/>
      <c r="AC270" s="287"/>
    </row>
    <row r="271" spans="1:29" ht="51.75">
      <c r="A271" s="280"/>
      <c r="B271" s="282"/>
      <c r="C271" s="160"/>
      <c r="D271" s="281"/>
      <c r="E271" s="282"/>
      <c r="F271" s="280"/>
      <c r="G271" s="282"/>
      <c r="H271" s="1065"/>
      <c r="I271" s="1065"/>
      <c r="J271" s="1065"/>
      <c r="K271" s="1065"/>
      <c r="L271" s="1065"/>
      <c r="M271" s="1065"/>
      <c r="N271" s="1056"/>
      <c r="O271" s="1059"/>
      <c r="P271" s="230"/>
      <c r="Q271" s="865"/>
      <c r="R271" s="230">
        <v>14</v>
      </c>
      <c r="S271" s="862" t="s">
        <v>883</v>
      </c>
      <c r="T271" s="1062"/>
      <c r="U271" s="230">
        <v>14</v>
      </c>
      <c r="V271" s="862" t="s">
        <v>883</v>
      </c>
      <c r="W271" s="1062"/>
      <c r="X271" s="230">
        <v>14</v>
      </c>
      <c r="Y271" s="862" t="s">
        <v>883</v>
      </c>
      <c r="Z271" s="1062"/>
      <c r="AA271" s="387"/>
      <c r="AB271" s="286"/>
      <c r="AC271" s="287"/>
    </row>
    <row r="272" spans="1:29" ht="64.5">
      <c r="A272" s="280"/>
      <c r="B272" s="282"/>
      <c r="C272" s="160"/>
      <c r="D272" s="281"/>
      <c r="E272" s="282"/>
      <c r="F272" s="280"/>
      <c r="G272" s="282"/>
      <c r="H272" s="1066"/>
      <c r="I272" s="1066"/>
      <c r="J272" s="1066"/>
      <c r="K272" s="1066"/>
      <c r="L272" s="1066"/>
      <c r="M272" s="1066"/>
      <c r="N272" s="1057"/>
      <c r="O272" s="1060"/>
      <c r="P272" s="230"/>
      <c r="Q272" s="865"/>
      <c r="R272" s="230">
        <v>1</v>
      </c>
      <c r="S272" s="862" t="s">
        <v>884</v>
      </c>
      <c r="T272" s="1063"/>
      <c r="U272" s="230">
        <v>3</v>
      </c>
      <c r="V272" s="862" t="s">
        <v>884</v>
      </c>
      <c r="W272" s="1063"/>
      <c r="X272" s="230">
        <v>1</v>
      </c>
      <c r="Y272" s="862" t="s">
        <v>884</v>
      </c>
      <c r="Z272" s="1063"/>
      <c r="AA272" s="387"/>
      <c r="AB272" s="286"/>
      <c r="AC272" s="287"/>
    </row>
    <row r="273" spans="1:29" s="68" customFormat="1" ht="39">
      <c r="A273" s="66"/>
      <c r="B273" s="67"/>
      <c r="C273" s="161"/>
      <c r="D273" s="158"/>
      <c r="E273" s="67"/>
      <c r="F273" s="66"/>
      <c r="G273" s="67"/>
      <c r="H273" s="853"/>
      <c r="I273" s="853"/>
      <c r="J273" s="863"/>
      <c r="K273" s="704">
        <v>33</v>
      </c>
      <c r="L273" s="676" t="s">
        <v>15</v>
      </c>
      <c r="M273" s="677" t="s">
        <v>880</v>
      </c>
      <c r="N273" s="65"/>
      <c r="O273" s="755" t="s">
        <v>1065</v>
      </c>
      <c r="P273" s="230"/>
      <c r="Q273" s="865"/>
      <c r="R273" s="230">
        <v>9</v>
      </c>
      <c r="S273" s="862" t="s">
        <v>140</v>
      </c>
      <c r="T273" s="713">
        <f>849346000+1000000000</f>
        <v>1849346000</v>
      </c>
      <c r="U273" s="230">
        <v>6</v>
      </c>
      <c r="V273" s="862" t="s">
        <v>140</v>
      </c>
      <c r="W273" s="154">
        <v>3277450000</v>
      </c>
      <c r="X273" s="235">
        <f>P273+R273+U273</f>
        <v>15</v>
      </c>
      <c r="Y273" s="862" t="s">
        <v>140</v>
      </c>
      <c r="Z273" s="713">
        <f>T273+W273</f>
        <v>5126796000</v>
      </c>
      <c r="AA273" s="387"/>
      <c r="AB273" s="286"/>
      <c r="AC273" s="287"/>
    </row>
    <row r="274" spans="1:29" s="68" customFormat="1" ht="103.5">
      <c r="A274" s="66"/>
      <c r="B274" s="67"/>
      <c r="C274" s="161"/>
      <c r="D274" s="158"/>
      <c r="E274" s="67"/>
      <c r="F274" s="66"/>
      <c r="G274" s="67"/>
      <c r="H274" s="853"/>
      <c r="I274" s="853"/>
      <c r="J274" s="863"/>
      <c r="K274" s="704">
        <v>33</v>
      </c>
      <c r="L274" s="683" t="s">
        <v>20</v>
      </c>
      <c r="M274" s="779" t="s">
        <v>881</v>
      </c>
      <c r="N274" s="310"/>
      <c r="O274" s="755" t="s">
        <v>1066</v>
      </c>
      <c r="P274" s="230"/>
      <c r="Q274" s="865"/>
      <c r="R274" s="230">
        <v>1</v>
      </c>
      <c r="S274" s="862" t="s">
        <v>4</v>
      </c>
      <c r="T274" s="713">
        <v>150000000</v>
      </c>
      <c r="U274" s="230"/>
      <c r="V274" s="862"/>
      <c r="W274" s="713"/>
      <c r="X274" s="235">
        <f>P274+R274+U274</f>
        <v>1</v>
      </c>
      <c r="Y274" s="862" t="s">
        <v>4</v>
      </c>
      <c r="Z274" s="713">
        <f>T274+W274</f>
        <v>150000000</v>
      </c>
      <c r="AA274" s="387"/>
      <c r="AB274" s="286"/>
      <c r="AC274" s="287"/>
    </row>
    <row r="275" spans="1:29" s="68" customFormat="1" ht="25.5">
      <c r="A275" s="66"/>
      <c r="B275" s="67"/>
      <c r="C275" s="161"/>
      <c r="D275" s="158"/>
      <c r="E275" s="67"/>
      <c r="F275" s="66"/>
      <c r="G275" s="67"/>
      <c r="H275" s="853"/>
      <c r="I275" s="853"/>
      <c r="J275" s="863"/>
      <c r="K275" s="775">
        <v>33</v>
      </c>
      <c r="L275" s="780" t="s">
        <v>42</v>
      </c>
      <c r="M275" s="781" t="s">
        <v>1085</v>
      </c>
      <c r="N275" s="310"/>
      <c r="O275" s="761" t="s">
        <v>1086</v>
      </c>
      <c r="P275" s="230"/>
      <c r="Q275" s="865"/>
      <c r="R275" s="230"/>
      <c r="S275" s="862"/>
      <c r="T275" s="782"/>
      <c r="U275" s="230">
        <v>1</v>
      </c>
      <c r="V275" s="862" t="s">
        <v>4</v>
      </c>
      <c r="W275" s="782">
        <v>200000000</v>
      </c>
      <c r="X275" s="235">
        <f>P275+R275+U275</f>
        <v>1</v>
      </c>
      <c r="Y275" s="862" t="s">
        <v>4</v>
      </c>
      <c r="Z275" s="713">
        <f>T275+W275</f>
        <v>200000000</v>
      </c>
      <c r="AA275" s="387"/>
      <c r="AB275" s="286"/>
      <c r="AC275" s="287"/>
    </row>
    <row r="276" spans="1:29" ht="12.75">
      <c r="A276" s="280"/>
      <c r="B276" s="282"/>
      <c r="C276" s="160"/>
      <c r="D276" s="281"/>
      <c r="E276" s="282"/>
      <c r="F276" s="280"/>
      <c r="G276" s="282"/>
      <c r="H276" s="853"/>
      <c r="I276" s="853"/>
      <c r="J276" s="863"/>
      <c r="K276" s="113"/>
      <c r="L276" s="172"/>
      <c r="M276" s="173"/>
      <c r="N276" s="310"/>
      <c r="O276" s="381"/>
      <c r="P276" s="230"/>
      <c r="Q276" s="865"/>
      <c r="R276" s="230"/>
      <c r="S276" s="862"/>
      <c r="T276" s="239"/>
      <c r="U276" s="230"/>
      <c r="V276" s="862"/>
      <c r="W276" s="239"/>
      <c r="X276" s="235"/>
      <c r="Y276" s="862"/>
      <c r="Z276" s="390"/>
      <c r="AA276" s="387"/>
      <c r="AB276" s="286"/>
      <c r="AC276" s="287"/>
    </row>
    <row r="277" spans="1:29" s="68" customFormat="1" ht="64.5">
      <c r="A277" s="66"/>
      <c r="B277" s="67"/>
      <c r="C277" s="161"/>
      <c r="D277" s="158"/>
      <c r="E277" s="381" t="s">
        <v>1108</v>
      </c>
      <c r="F277" s="66"/>
      <c r="G277" s="381" t="s">
        <v>1140</v>
      </c>
      <c r="H277" s="746" t="s">
        <v>834</v>
      </c>
      <c r="I277" s="670" t="s">
        <v>46</v>
      </c>
      <c r="J277" s="670"/>
      <c r="K277" s="681">
        <v>34</v>
      </c>
      <c r="L277" s="783"/>
      <c r="M277" s="784" t="s">
        <v>1110</v>
      </c>
      <c r="N277" s="498" t="s">
        <v>3</v>
      </c>
      <c r="O277" s="785" t="s">
        <v>1109</v>
      </c>
      <c r="P277" s="254">
        <v>11</v>
      </c>
      <c r="Q277" s="113" t="s">
        <v>1111</v>
      </c>
      <c r="R277" s="254">
        <v>13</v>
      </c>
      <c r="S277" s="188" t="s">
        <v>1111</v>
      </c>
      <c r="T277" s="232">
        <f>SUM(T280:T288)</f>
        <v>2438884000</v>
      </c>
      <c r="U277" s="254">
        <v>15</v>
      </c>
      <c r="V277" s="188" t="s">
        <v>1111</v>
      </c>
      <c r="W277" s="232">
        <f>SUM(W280:W288)</f>
        <v>1709897000</v>
      </c>
      <c r="X277" s="254">
        <v>15</v>
      </c>
      <c r="Y277" s="188" t="s">
        <v>1111</v>
      </c>
      <c r="Z277" s="232">
        <f>SUM(Z280:Z288)</f>
        <v>2894563050</v>
      </c>
      <c r="AA277" s="138" t="s">
        <v>961</v>
      </c>
      <c r="AB277" s="286"/>
      <c r="AC277" s="287"/>
    </row>
    <row r="278" spans="1:29" ht="21" customHeight="1">
      <c r="A278" s="280"/>
      <c r="B278" s="282"/>
      <c r="C278" s="160"/>
      <c r="D278" s="281"/>
      <c r="E278" s="282"/>
      <c r="F278" s="280"/>
      <c r="G278" s="282"/>
      <c r="H278" s="786"/>
      <c r="I278" s="786"/>
      <c r="J278" s="786"/>
      <c r="K278" s="787"/>
      <c r="L278" s="787"/>
      <c r="M278" s="670"/>
      <c r="N278" s="120"/>
      <c r="O278" s="767"/>
      <c r="P278" s="230"/>
      <c r="Q278" s="865"/>
      <c r="R278" s="230"/>
      <c r="S278" s="862"/>
      <c r="T278" s="52"/>
      <c r="U278" s="230"/>
      <c r="V278" s="862"/>
      <c r="W278" s="239"/>
      <c r="X278" s="235"/>
      <c r="Y278" s="862"/>
      <c r="Z278" s="390"/>
      <c r="AA278" s="387"/>
      <c r="AB278" s="286"/>
      <c r="AC278" s="287"/>
    </row>
    <row r="279" spans="1:29" ht="22.5" customHeight="1">
      <c r="A279" s="280"/>
      <c r="B279" s="282"/>
      <c r="C279" s="160"/>
      <c r="D279" s="281"/>
      <c r="E279" s="282"/>
      <c r="F279" s="280"/>
      <c r="G279" s="282"/>
      <c r="H279" s="786"/>
      <c r="I279" s="786"/>
      <c r="J279" s="786"/>
      <c r="K279" s="787"/>
      <c r="L279" s="787"/>
      <c r="M279" s="786"/>
      <c r="N279" s="284"/>
      <c r="O279" s="52"/>
      <c r="P279" s="230"/>
      <c r="Q279" s="865"/>
      <c r="R279" s="239"/>
      <c r="S279" s="828"/>
      <c r="T279" s="123"/>
      <c r="U279" s="239"/>
      <c r="V279" s="124"/>
      <c r="W279" s="125"/>
      <c r="X279" s="122"/>
      <c r="Y279" s="124"/>
      <c r="Z279" s="126"/>
      <c r="AA279" s="287"/>
      <c r="AB279" s="286"/>
      <c r="AC279" s="287"/>
    </row>
    <row r="280" spans="1:29" s="68" customFormat="1" ht="51.75">
      <c r="A280" s="66"/>
      <c r="B280" s="67"/>
      <c r="C280" s="161"/>
      <c r="D280" s="158"/>
      <c r="E280" s="67"/>
      <c r="F280" s="66"/>
      <c r="G280" s="67"/>
      <c r="H280" s="677"/>
      <c r="I280" s="677"/>
      <c r="J280" s="677"/>
      <c r="K280" s="704">
        <v>34</v>
      </c>
      <c r="L280" s="676" t="s">
        <v>13</v>
      </c>
      <c r="M280" s="677" t="s">
        <v>885</v>
      </c>
      <c r="N280" s="65"/>
      <c r="O280" s="788" t="s">
        <v>1067</v>
      </c>
      <c r="P280" s="230"/>
      <c r="Q280" s="865"/>
      <c r="R280" s="789">
        <v>2</v>
      </c>
      <c r="S280" s="755" t="s">
        <v>33</v>
      </c>
      <c r="T280" s="713">
        <v>1002574000</v>
      </c>
      <c r="U280" s="789">
        <v>2</v>
      </c>
      <c r="V280" s="755" t="s">
        <v>33</v>
      </c>
      <c r="W280" s="713">
        <v>670829000</v>
      </c>
      <c r="X280" s="235">
        <f aca="true" t="shared" si="11" ref="X280:X288">P280+R280+U280</f>
        <v>4</v>
      </c>
      <c r="Y280" s="755" t="s">
        <v>33</v>
      </c>
      <c r="Z280" s="713">
        <v>1187597500</v>
      </c>
      <c r="AA280" s="387"/>
      <c r="AB280" s="286"/>
      <c r="AC280" s="287"/>
    </row>
    <row r="281" spans="1:29" s="68" customFormat="1" ht="51.75">
      <c r="A281" s="66"/>
      <c r="B281" s="67"/>
      <c r="C281" s="161"/>
      <c r="D281" s="158"/>
      <c r="E281" s="67"/>
      <c r="F281" s="66"/>
      <c r="G281" s="67"/>
      <c r="H281" s="1064"/>
      <c r="I281" s="1064"/>
      <c r="J281" s="1064"/>
      <c r="K281" s="1064">
        <v>34</v>
      </c>
      <c r="L281" s="1064" t="s">
        <v>15</v>
      </c>
      <c r="M281" s="1067" t="s">
        <v>886</v>
      </c>
      <c r="N281" s="1055"/>
      <c r="O281" s="1058" t="s">
        <v>889</v>
      </c>
      <c r="P281" s="230"/>
      <c r="Q281" s="865"/>
      <c r="R281" s="230">
        <v>3</v>
      </c>
      <c r="S281" s="862" t="s">
        <v>1057</v>
      </c>
      <c r="T281" s="1049">
        <v>878402000</v>
      </c>
      <c r="U281" s="230">
        <v>4</v>
      </c>
      <c r="V281" s="862" t="s">
        <v>1057</v>
      </c>
      <c r="W281" s="1052">
        <v>489194000</v>
      </c>
      <c r="X281" s="235">
        <f t="shared" si="11"/>
        <v>7</v>
      </c>
      <c r="Y281" s="284" t="s">
        <v>891</v>
      </c>
      <c r="Z281" s="1052">
        <v>821850650</v>
      </c>
      <c r="AA281" s="387"/>
      <c r="AB281" s="286"/>
      <c r="AC281" s="287"/>
    </row>
    <row r="282" spans="1:29" s="68" customFormat="1" ht="25.5">
      <c r="A282" s="66"/>
      <c r="B282" s="67"/>
      <c r="C282" s="161"/>
      <c r="D282" s="158"/>
      <c r="E282" s="67"/>
      <c r="F282" s="66"/>
      <c r="G282" s="67"/>
      <c r="H282" s="1065"/>
      <c r="I282" s="1065"/>
      <c r="J282" s="1065"/>
      <c r="K282" s="1065"/>
      <c r="L282" s="1065"/>
      <c r="M282" s="1068"/>
      <c r="N282" s="1056"/>
      <c r="O282" s="1059"/>
      <c r="P282" s="230"/>
      <c r="Q282" s="865"/>
      <c r="R282" s="230">
        <v>6</v>
      </c>
      <c r="S282" s="284" t="s">
        <v>892</v>
      </c>
      <c r="T282" s="1050"/>
      <c r="U282" s="230"/>
      <c r="V282" s="862" t="s">
        <v>892</v>
      </c>
      <c r="W282" s="1053"/>
      <c r="X282" s="235">
        <f t="shared" si="11"/>
        <v>6</v>
      </c>
      <c r="Y282" s="284" t="s">
        <v>892</v>
      </c>
      <c r="Z282" s="1053"/>
      <c r="AA282" s="387"/>
      <c r="AB282" s="286"/>
      <c r="AC282" s="287"/>
    </row>
    <row r="283" spans="1:29" s="68" customFormat="1" ht="51.75">
      <c r="A283" s="66"/>
      <c r="B283" s="67"/>
      <c r="C283" s="161"/>
      <c r="D283" s="158"/>
      <c r="E283" s="67"/>
      <c r="F283" s="66"/>
      <c r="G283" s="67"/>
      <c r="H283" s="1065"/>
      <c r="I283" s="1065"/>
      <c r="J283" s="1065"/>
      <c r="K283" s="1065"/>
      <c r="L283" s="1065"/>
      <c r="M283" s="1068"/>
      <c r="N283" s="1056"/>
      <c r="O283" s="1059"/>
      <c r="P283" s="230"/>
      <c r="Q283" s="865"/>
      <c r="R283" s="230">
        <v>1</v>
      </c>
      <c r="S283" s="284" t="s">
        <v>893</v>
      </c>
      <c r="T283" s="1050"/>
      <c r="U283" s="230"/>
      <c r="V283" s="862" t="s">
        <v>893</v>
      </c>
      <c r="W283" s="1053"/>
      <c r="X283" s="235">
        <f t="shared" si="11"/>
        <v>1</v>
      </c>
      <c r="Y283" s="284" t="s">
        <v>893</v>
      </c>
      <c r="Z283" s="1053"/>
      <c r="AA283" s="387"/>
      <c r="AB283" s="286"/>
      <c r="AC283" s="287"/>
    </row>
    <row r="284" spans="1:29" s="68" customFormat="1" ht="39.75" customHeight="1">
      <c r="A284" s="66"/>
      <c r="B284" s="67"/>
      <c r="C284" s="161"/>
      <c r="D284" s="158"/>
      <c r="E284" s="67"/>
      <c r="F284" s="66"/>
      <c r="G284" s="67"/>
      <c r="H284" s="1066"/>
      <c r="I284" s="1066"/>
      <c r="J284" s="1066"/>
      <c r="K284" s="1066"/>
      <c r="L284" s="1066"/>
      <c r="M284" s="1068"/>
      <c r="N284" s="1057"/>
      <c r="O284" s="1059"/>
      <c r="P284" s="230"/>
      <c r="Q284" s="865"/>
      <c r="R284" s="230">
        <v>5</v>
      </c>
      <c r="S284" s="284" t="s">
        <v>894</v>
      </c>
      <c r="T284" s="1050"/>
      <c r="U284" s="230"/>
      <c r="V284" s="862" t="s">
        <v>894</v>
      </c>
      <c r="W284" s="1053"/>
      <c r="X284" s="235">
        <f t="shared" si="11"/>
        <v>5</v>
      </c>
      <c r="Y284" s="284" t="s">
        <v>894</v>
      </c>
      <c r="Z284" s="1053"/>
      <c r="AA284" s="387"/>
      <c r="AB284" s="286"/>
      <c r="AC284" s="287"/>
    </row>
    <row r="285" spans="1:29" s="68" customFormat="1" ht="39.75" customHeight="1">
      <c r="A285" s="66"/>
      <c r="B285" s="67"/>
      <c r="C285" s="161"/>
      <c r="D285" s="158"/>
      <c r="E285" s="67"/>
      <c r="F285" s="66"/>
      <c r="G285" s="67"/>
      <c r="H285" s="847"/>
      <c r="I285" s="847"/>
      <c r="J285" s="847"/>
      <c r="K285" s="847"/>
      <c r="L285" s="847"/>
      <c r="M285" s="1068"/>
      <c r="N285" s="843"/>
      <c r="O285" s="1059"/>
      <c r="P285" s="230"/>
      <c r="Q285" s="865"/>
      <c r="R285" s="239"/>
      <c r="S285" s="156"/>
      <c r="T285" s="1050"/>
      <c r="U285" s="239">
        <v>2</v>
      </c>
      <c r="V285" s="155" t="s">
        <v>1009</v>
      </c>
      <c r="W285" s="1053"/>
      <c r="X285" s="235">
        <f t="shared" si="11"/>
        <v>2</v>
      </c>
      <c r="Y285" s="155" t="s">
        <v>1009</v>
      </c>
      <c r="Z285" s="1053"/>
      <c r="AA285" s="387"/>
      <c r="AB285" s="286"/>
      <c r="AC285" s="287"/>
    </row>
    <row r="286" spans="1:29" s="68" customFormat="1" ht="39.75" customHeight="1">
      <c r="A286" s="66"/>
      <c r="B286" s="67"/>
      <c r="C286" s="161"/>
      <c r="D286" s="158"/>
      <c r="E286" s="67"/>
      <c r="F286" s="66"/>
      <c r="G286" s="67"/>
      <c r="H286" s="847"/>
      <c r="I286" s="847"/>
      <c r="J286" s="847"/>
      <c r="K286" s="847"/>
      <c r="L286" s="847"/>
      <c r="M286" s="1069"/>
      <c r="N286" s="843"/>
      <c r="O286" s="1060"/>
      <c r="P286" s="230"/>
      <c r="Q286" s="865"/>
      <c r="R286" s="239"/>
      <c r="S286" s="156"/>
      <c r="T286" s="1051"/>
      <c r="U286" s="239"/>
      <c r="V286" s="155" t="s">
        <v>1010</v>
      </c>
      <c r="W286" s="1054"/>
      <c r="X286" s="235">
        <f t="shared" si="11"/>
        <v>0</v>
      </c>
      <c r="Y286" s="155" t="s">
        <v>1010</v>
      </c>
      <c r="Z286" s="1054"/>
      <c r="AA286" s="387"/>
      <c r="AB286" s="286"/>
      <c r="AC286" s="287"/>
    </row>
    <row r="287" spans="1:29" s="68" customFormat="1" ht="51.75">
      <c r="A287" s="66"/>
      <c r="B287" s="67"/>
      <c r="C287" s="161"/>
      <c r="D287" s="158"/>
      <c r="E287" s="67"/>
      <c r="F287" s="66"/>
      <c r="G287" s="67"/>
      <c r="H287" s="677"/>
      <c r="I287" s="677"/>
      <c r="J287" s="677"/>
      <c r="K287" s="704">
        <v>34</v>
      </c>
      <c r="L287" s="676" t="s">
        <v>32</v>
      </c>
      <c r="M287" s="677" t="s">
        <v>887</v>
      </c>
      <c r="N287" s="65"/>
      <c r="O287" s="791" t="s">
        <v>1069</v>
      </c>
      <c r="P287" s="230"/>
      <c r="Q287" s="865"/>
      <c r="R287" s="792">
        <v>2</v>
      </c>
      <c r="S287" s="793" t="s">
        <v>890</v>
      </c>
      <c r="T287" s="713">
        <v>252229000</v>
      </c>
      <c r="U287" s="789">
        <v>2</v>
      </c>
      <c r="V287" s="755" t="s">
        <v>890</v>
      </c>
      <c r="W287" s="713">
        <v>135760000</v>
      </c>
      <c r="X287" s="235">
        <f t="shared" si="11"/>
        <v>4</v>
      </c>
      <c r="Y287" s="755" t="s">
        <v>890</v>
      </c>
      <c r="Z287" s="713">
        <v>411947250</v>
      </c>
      <c r="AA287" s="387"/>
      <c r="AB287" s="286"/>
      <c r="AC287" s="287"/>
    </row>
    <row r="288" spans="1:29" s="68" customFormat="1" ht="51.75">
      <c r="A288" s="66"/>
      <c r="B288" s="67"/>
      <c r="C288" s="161"/>
      <c r="D288" s="158"/>
      <c r="E288" s="381"/>
      <c r="F288" s="66"/>
      <c r="G288" s="381"/>
      <c r="H288" s="677"/>
      <c r="I288" s="677"/>
      <c r="J288" s="677"/>
      <c r="K288" s="704">
        <v>34</v>
      </c>
      <c r="L288" s="676" t="s">
        <v>34</v>
      </c>
      <c r="M288" s="677" t="s">
        <v>888</v>
      </c>
      <c r="N288" s="65"/>
      <c r="O288" s="755" t="s">
        <v>1068</v>
      </c>
      <c r="P288" s="230"/>
      <c r="Q288" s="865"/>
      <c r="R288" s="789">
        <v>11</v>
      </c>
      <c r="S288" s="755" t="s">
        <v>1058</v>
      </c>
      <c r="T288" s="713">
        <v>305679000</v>
      </c>
      <c r="U288" s="789">
        <v>8</v>
      </c>
      <c r="V288" s="755" t="s">
        <v>1058</v>
      </c>
      <c r="W288" s="713">
        <v>414114000</v>
      </c>
      <c r="X288" s="235">
        <f t="shared" si="11"/>
        <v>19</v>
      </c>
      <c r="Y288" s="755" t="s">
        <v>1058</v>
      </c>
      <c r="Z288" s="713">
        <v>473167650</v>
      </c>
      <c r="AA288" s="387"/>
      <c r="AB288" s="286"/>
      <c r="AC288" s="287"/>
    </row>
    <row r="289" spans="1:29" ht="12.75">
      <c r="A289" s="280"/>
      <c r="B289" s="282"/>
      <c r="C289" s="160"/>
      <c r="D289" s="281"/>
      <c r="E289" s="282"/>
      <c r="F289" s="280"/>
      <c r="G289" s="282"/>
      <c r="H289" s="853"/>
      <c r="I289" s="853"/>
      <c r="J289" s="863"/>
      <c r="K289" s="113"/>
      <c r="L289" s="869"/>
      <c r="M289" s="865"/>
      <c r="N289" s="310"/>
      <c r="O289" s="381"/>
      <c r="P289" s="230"/>
      <c r="Q289" s="865"/>
      <c r="R289" s="230"/>
      <c r="S289" s="862"/>
      <c r="T289" s="239"/>
      <c r="U289" s="230"/>
      <c r="V289" s="862"/>
      <c r="W289" s="239"/>
      <c r="X289" s="235"/>
      <c r="Y289" s="862"/>
      <c r="Z289" s="390"/>
      <c r="AA289" s="387"/>
      <c r="AB289" s="286"/>
      <c r="AC289" s="287"/>
    </row>
    <row r="290" spans="1:29" s="112" customFormat="1" ht="12.75">
      <c r="A290" s="110"/>
      <c r="B290" s="111"/>
      <c r="C290" s="162"/>
      <c r="D290" s="159"/>
      <c r="E290" s="111"/>
      <c r="F290" s="110"/>
      <c r="G290" s="111"/>
      <c r="H290" s="99"/>
      <c r="I290" s="99"/>
      <c r="J290" s="100"/>
      <c r="K290" s="114"/>
      <c r="L290" s="116"/>
      <c r="M290" s="101"/>
      <c r="N290" s="102"/>
      <c r="O290" s="103"/>
      <c r="P290" s="472"/>
      <c r="Q290" s="101"/>
      <c r="R290" s="472"/>
      <c r="S290" s="104"/>
      <c r="T290" s="105"/>
      <c r="U290" s="472"/>
      <c r="V290" s="104"/>
      <c r="W290" s="105"/>
      <c r="X290" s="475"/>
      <c r="Y290" s="104"/>
      <c r="Z290" s="106"/>
      <c r="AA290" s="107"/>
      <c r="AB290" s="108"/>
      <c r="AC290" s="109"/>
    </row>
    <row r="291" spans="3:29" ht="22.5" customHeight="1">
      <c r="C291" s="1149"/>
      <c r="D291" s="1149"/>
      <c r="E291" s="1149"/>
      <c r="H291" s="794"/>
      <c r="I291" s="795"/>
      <c r="J291" s="794"/>
      <c r="K291" s="796"/>
      <c r="L291" s="797"/>
      <c r="M291" s="796"/>
      <c r="N291" s="798"/>
      <c r="O291" s="721"/>
      <c r="P291" s="488"/>
      <c r="Q291" s="799"/>
      <c r="R291" s="488"/>
      <c r="S291" s="799"/>
      <c r="T291" s="489"/>
      <c r="U291" s="488"/>
      <c r="V291" s="799"/>
      <c r="W291" s="489"/>
      <c r="X291" s="490"/>
      <c r="Y291" s="648"/>
      <c r="Z291" s="800"/>
      <c r="AA291" s="801"/>
      <c r="AB291" s="802"/>
      <c r="AC291" s="801"/>
    </row>
    <row r="292" spans="3:29" ht="22.5" customHeight="1">
      <c r="C292" s="52"/>
      <c r="H292" s="794"/>
      <c r="I292" s="795"/>
      <c r="J292" s="794"/>
      <c r="K292" s="796"/>
      <c r="L292" s="797"/>
      <c r="M292" s="796"/>
      <c r="N292" s="803"/>
      <c r="O292" s="721"/>
      <c r="P292" s="488"/>
      <c r="Q292" s="799"/>
      <c r="R292" s="488"/>
      <c r="S292" s="799"/>
      <c r="T292" s="489"/>
      <c r="U292" s="488"/>
      <c r="V292" s="799"/>
      <c r="W292" s="489"/>
      <c r="X292" s="490"/>
      <c r="Y292" s="799"/>
      <c r="Z292" s="800"/>
      <c r="AA292" s="801"/>
      <c r="AB292" s="802"/>
      <c r="AC292" s="801"/>
    </row>
    <row r="293" ht="22.5" customHeight="1">
      <c r="H293" s="804"/>
    </row>
    <row r="294" spans="12:28" ht="22.5" customHeight="1">
      <c r="L294" s="54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AB294" s="52"/>
    </row>
    <row r="295" spans="12:28" ht="15.75" customHeight="1">
      <c r="L295" s="54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AB295" s="52"/>
    </row>
    <row r="296" spans="12:28" ht="15.75" customHeight="1">
      <c r="L296" s="54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AB296" s="52"/>
    </row>
    <row r="297" spans="12:28" ht="15.75" customHeight="1">
      <c r="L297" s="54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AB297" s="52"/>
    </row>
    <row r="298" spans="12:28" ht="15.75" customHeight="1">
      <c r="L298" s="54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AB298" s="52"/>
    </row>
    <row r="299" spans="12:28" ht="15.75" customHeight="1">
      <c r="L299" s="54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AB299" s="52"/>
    </row>
    <row r="300" spans="12:28" ht="12.75">
      <c r="L300" s="54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AB300" s="52"/>
    </row>
    <row r="301" spans="12:28" ht="12.75">
      <c r="L301" s="54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AB301" s="52"/>
    </row>
  </sheetData>
  <sheetProtection/>
  <mergeCells count="376">
    <mergeCell ref="A2:AC2"/>
    <mergeCell ref="A3:AC3"/>
    <mergeCell ref="A5:B7"/>
    <mergeCell ref="C5:C7"/>
    <mergeCell ref="F5:G7"/>
    <mergeCell ref="H5:L7"/>
    <mergeCell ref="M5:M7"/>
    <mergeCell ref="O5:O7"/>
    <mergeCell ref="P5:Q6"/>
    <mergeCell ref="R5:W5"/>
    <mergeCell ref="X5:Z6"/>
    <mergeCell ref="AA5:AA7"/>
    <mergeCell ref="AB5:AC7"/>
    <mergeCell ref="R6:T6"/>
    <mergeCell ref="U6:W6"/>
    <mergeCell ref="R7:S7"/>
    <mergeCell ref="U7:V7"/>
    <mergeCell ref="X7:Y7"/>
    <mergeCell ref="A8:B8"/>
    <mergeCell ref="F8:G8"/>
    <mergeCell ref="H8:L8"/>
    <mergeCell ref="P8:Q8"/>
    <mergeCell ref="R8:T8"/>
    <mergeCell ref="U8:W8"/>
    <mergeCell ref="X8:Z8"/>
    <mergeCell ref="AB8:AC8"/>
    <mergeCell ref="D13:E16"/>
    <mergeCell ref="H17:H21"/>
    <mergeCell ref="I17:I21"/>
    <mergeCell ref="J17:J21"/>
    <mergeCell ref="K17:K21"/>
    <mergeCell ref="L17:L21"/>
    <mergeCell ref="M17:M21"/>
    <mergeCell ref="T17:T21"/>
    <mergeCell ref="W17:W21"/>
    <mergeCell ref="Z18:Z21"/>
    <mergeCell ref="H22:H24"/>
    <mergeCell ref="I22:I24"/>
    <mergeCell ref="J22:J24"/>
    <mergeCell ref="K22:K24"/>
    <mergeCell ref="L22:L24"/>
    <mergeCell ref="M22:M24"/>
    <mergeCell ref="O22:O24"/>
    <mergeCell ref="T22:T24"/>
    <mergeCell ref="W22:W24"/>
    <mergeCell ref="Z22:Z24"/>
    <mergeCell ref="H25:H27"/>
    <mergeCell ref="I25:I27"/>
    <mergeCell ref="J25:J27"/>
    <mergeCell ref="K25:K27"/>
    <mergeCell ref="L25:L27"/>
    <mergeCell ref="M25:M27"/>
    <mergeCell ref="O25:O27"/>
    <mergeCell ref="T25:T27"/>
    <mergeCell ref="W25:W27"/>
    <mergeCell ref="Z25:Z27"/>
    <mergeCell ref="H29:H32"/>
    <mergeCell ref="I29:I32"/>
    <mergeCell ref="J29:J32"/>
    <mergeCell ref="K29:K32"/>
    <mergeCell ref="L29:L32"/>
    <mergeCell ref="M29:M32"/>
    <mergeCell ref="O29:O32"/>
    <mergeCell ref="T29:T32"/>
    <mergeCell ref="W29:W32"/>
    <mergeCell ref="Z29:Z32"/>
    <mergeCell ref="H34:H35"/>
    <mergeCell ref="I34:I35"/>
    <mergeCell ref="J34:J35"/>
    <mergeCell ref="K34:K35"/>
    <mergeCell ref="L34:L35"/>
    <mergeCell ref="M34:M35"/>
    <mergeCell ref="N34:N35"/>
    <mergeCell ref="O34:O35"/>
    <mergeCell ref="T34:T35"/>
    <mergeCell ref="W34:W35"/>
    <mergeCell ref="Z34:Z35"/>
    <mergeCell ref="H36:H38"/>
    <mergeCell ref="I36:I38"/>
    <mergeCell ref="J36:J38"/>
    <mergeCell ref="K36:K38"/>
    <mergeCell ref="L36:L38"/>
    <mergeCell ref="M36:M38"/>
    <mergeCell ref="O36:O38"/>
    <mergeCell ref="T36:T38"/>
    <mergeCell ref="W36:W38"/>
    <mergeCell ref="Z36:Z38"/>
    <mergeCell ref="H39:H42"/>
    <mergeCell ref="I39:I42"/>
    <mergeCell ref="J39:J42"/>
    <mergeCell ref="K39:K42"/>
    <mergeCell ref="L39:L42"/>
    <mergeCell ref="M39:M42"/>
    <mergeCell ref="O39:O42"/>
    <mergeCell ref="T39:T42"/>
    <mergeCell ref="W39:W42"/>
    <mergeCell ref="Z39:Z42"/>
    <mergeCell ref="H43:H44"/>
    <mergeCell ref="I43:I44"/>
    <mergeCell ref="J43:J44"/>
    <mergeCell ref="K43:K44"/>
    <mergeCell ref="L43:L44"/>
    <mergeCell ref="M43:M44"/>
    <mergeCell ref="O43:O44"/>
    <mergeCell ref="T43:T44"/>
    <mergeCell ref="W43:W44"/>
    <mergeCell ref="Z43:Z44"/>
    <mergeCell ref="H45:H46"/>
    <mergeCell ref="I45:I46"/>
    <mergeCell ref="J45:J46"/>
    <mergeCell ref="K45:K46"/>
    <mergeCell ref="L45:L47"/>
    <mergeCell ref="M45:M47"/>
    <mergeCell ref="O45:O47"/>
    <mergeCell ref="T45:T47"/>
    <mergeCell ref="W45:W47"/>
    <mergeCell ref="Z45:Z47"/>
    <mergeCell ref="H51:H52"/>
    <mergeCell ref="I51:I52"/>
    <mergeCell ref="J51:J52"/>
    <mergeCell ref="K51:K52"/>
    <mergeCell ref="L51:L52"/>
    <mergeCell ref="M51:M52"/>
    <mergeCell ref="O51:O52"/>
    <mergeCell ref="T51:T52"/>
    <mergeCell ref="W51:W52"/>
    <mergeCell ref="H53:H54"/>
    <mergeCell ref="I53:I54"/>
    <mergeCell ref="J53:J54"/>
    <mergeCell ref="K53:K54"/>
    <mergeCell ref="L53:L54"/>
    <mergeCell ref="M53:M54"/>
    <mergeCell ref="O53:O54"/>
    <mergeCell ref="T53:T54"/>
    <mergeCell ref="W53:W54"/>
    <mergeCell ref="Z53:Z54"/>
    <mergeCell ref="H63:H64"/>
    <mergeCell ref="I63:I64"/>
    <mergeCell ref="J63:J64"/>
    <mergeCell ref="K63:K65"/>
    <mergeCell ref="L63:L65"/>
    <mergeCell ref="M63:M65"/>
    <mergeCell ref="O63:O65"/>
    <mergeCell ref="T63:T64"/>
    <mergeCell ref="W63:W65"/>
    <mergeCell ref="Z63:Z64"/>
    <mergeCell ref="H66:H70"/>
    <mergeCell ref="I66:I71"/>
    <mergeCell ref="J66:J71"/>
    <mergeCell ref="K66:K71"/>
    <mergeCell ref="L66:L71"/>
    <mergeCell ref="M66:M71"/>
    <mergeCell ref="O66:O71"/>
    <mergeCell ref="T66:T71"/>
    <mergeCell ref="W66:W71"/>
    <mergeCell ref="Z66:Z71"/>
    <mergeCell ref="H78:H81"/>
    <mergeCell ref="I78:I81"/>
    <mergeCell ref="J78:J81"/>
    <mergeCell ref="K78:K81"/>
    <mergeCell ref="L78:L81"/>
    <mergeCell ref="M78:M81"/>
    <mergeCell ref="O78:O81"/>
    <mergeCell ref="T78:T81"/>
    <mergeCell ref="W78:W81"/>
    <mergeCell ref="Z78:Z81"/>
    <mergeCell ref="H82:H83"/>
    <mergeCell ref="I82:I83"/>
    <mergeCell ref="J82:J83"/>
    <mergeCell ref="K82:K83"/>
    <mergeCell ref="L82:L83"/>
    <mergeCell ref="M82:M83"/>
    <mergeCell ref="O82:O83"/>
    <mergeCell ref="T82:T83"/>
    <mergeCell ref="W82:W83"/>
    <mergeCell ref="Z82:Z83"/>
    <mergeCell ref="H85:H86"/>
    <mergeCell ref="I85:I86"/>
    <mergeCell ref="J85:J86"/>
    <mergeCell ref="K85:K86"/>
    <mergeCell ref="L85:L86"/>
    <mergeCell ref="M85:M86"/>
    <mergeCell ref="O85:O86"/>
    <mergeCell ref="T85:T86"/>
    <mergeCell ref="W85:W86"/>
    <mergeCell ref="Z85:Z86"/>
    <mergeCell ref="H87:H91"/>
    <mergeCell ref="I87:I91"/>
    <mergeCell ref="J87:J91"/>
    <mergeCell ref="K87:K91"/>
    <mergeCell ref="L87:L91"/>
    <mergeCell ref="M87:M91"/>
    <mergeCell ref="O87:O91"/>
    <mergeCell ref="T87:T91"/>
    <mergeCell ref="W87:W91"/>
    <mergeCell ref="Z87:Z91"/>
    <mergeCell ref="N89:N91"/>
    <mergeCell ref="L93:L97"/>
    <mergeCell ref="M93:M97"/>
    <mergeCell ref="O93:O97"/>
    <mergeCell ref="W93:W97"/>
    <mergeCell ref="Z93:Z97"/>
    <mergeCell ref="H102:H106"/>
    <mergeCell ref="I102:I106"/>
    <mergeCell ref="J102:J106"/>
    <mergeCell ref="K102:K106"/>
    <mergeCell ref="L102:L106"/>
    <mergeCell ref="M102:M106"/>
    <mergeCell ref="N102:N106"/>
    <mergeCell ref="O102:O106"/>
    <mergeCell ref="T102:T106"/>
    <mergeCell ref="W102:W106"/>
    <mergeCell ref="Z102:Z106"/>
    <mergeCell ref="I115:I116"/>
    <mergeCell ref="J115:J116"/>
    <mergeCell ref="K115:K116"/>
    <mergeCell ref="L115:L116"/>
    <mergeCell ref="M115:M116"/>
    <mergeCell ref="O115:O116"/>
    <mergeCell ref="T115:T116"/>
    <mergeCell ref="W115:W116"/>
    <mergeCell ref="Z115:Z116"/>
    <mergeCell ref="I123:I124"/>
    <mergeCell ref="J123:J124"/>
    <mergeCell ref="K123:K124"/>
    <mergeCell ref="L123:L124"/>
    <mergeCell ref="M123:M124"/>
    <mergeCell ref="O123:O124"/>
    <mergeCell ref="T123:T124"/>
    <mergeCell ref="W123:W124"/>
    <mergeCell ref="Z123:Z124"/>
    <mergeCell ref="H125:H126"/>
    <mergeCell ref="I125:I126"/>
    <mergeCell ref="J125:J126"/>
    <mergeCell ref="K125:K126"/>
    <mergeCell ref="L125:L126"/>
    <mergeCell ref="M125:M126"/>
    <mergeCell ref="O125:O126"/>
    <mergeCell ref="T125:T126"/>
    <mergeCell ref="W125:W126"/>
    <mergeCell ref="Z125:Z126"/>
    <mergeCell ref="H127:H128"/>
    <mergeCell ref="I127:I128"/>
    <mergeCell ref="J127:J128"/>
    <mergeCell ref="K127:K128"/>
    <mergeCell ref="L127:L128"/>
    <mergeCell ref="M127:M128"/>
    <mergeCell ref="O127:O128"/>
    <mergeCell ref="T127:T128"/>
    <mergeCell ref="W127:W128"/>
    <mergeCell ref="Z127:Z128"/>
    <mergeCell ref="H133:H134"/>
    <mergeCell ref="I133:I135"/>
    <mergeCell ref="J133:J135"/>
    <mergeCell ref="K133:K135"/>
    <mergeCell ref="L133:L135"/>
    <mergeCell ref="M133:M135"/>
    <mergeCell ref="O133:O134"/>
    <mergeCell ref="T133:T135"/>
    <mergeCell ref="W133:W135"/>
    <mergeCell ref="Z133:Z134"/>
    <mergeCell ref="H152:H153"/>
    <mergeCell ref="I152:I153"/>
    <mergeCell ref="J152:J153"/>
    <mergeCell ref="K152:K153"/>
    <mergeCell ref="L152:L153"/>
    <mergeCell ref="M152:M153"/>
    <mergeCell ref="O152:O153"/>
    <mergeCell ref="T152:T153"/>
    <mergeCell ref="W152:W153"/>
    <mergeCell ref="Z152:Z153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T203:T204"/>
    <mergeCell ref="W203:W204"/>
    <mergeCell ref="Z203:Z204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T206:T207"/>
    <mergeCell ref="W206:W207"/>
    <mergeCell ref="Z206:Z207"/>
    <mergeCell ref="Z208:Z20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T218:T219"/>
    <mergeCell ref="Z218:Z219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T220:T221"/>
    <mergeCell ref="Z220:Z221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T222:T223"/>
    <mergeCell ref="Z222:Z223"/>
    <mergeCell ref="H224:H225"/>
    <mergeCell ref="I224:I225"/>
    <mergeCell ref="J224:J225"/>
    <mergeCell ref="L224:L225"/>
    <mergeCell ref="M224:M225"/>
    <mergeCell ref="N224:N225"/>
    <mergeCell ref="O224:O225"/>
    <mergeCell ref="T224:T225"/>
    <mergeCell ref="W224:W225"/>
    <mergeCell ref="Z224:Z225"/>
    <mergeCell ref="H245:H247"/>
    <mergeCell ref="I245:I247"/>
    <mergeCell ref="J245:J247"/>
    <mergeCell ref="K245:K247"/>
    <mergeCell ref="L245:L247"/>
    <mergeCell ref="M245:M247"/>
    <mergeCell ref="T245:T247"/>
    <mergeCell ref="W245:W247"/>
    <mergeCell ref="Z245:Z247"/>
    <mergeCell ref="H248:H249"/>
    <mergeCell ref="I248:I249"/>
    <mergeCell ref="J248:J249"/>
    <mergeCell ref="K248:K249"/>
    <mergeCell ref="L248:L249"/>
    <mergeCell ref="M248:M249"/>
    <mergeCell ref="S248:S249"/>
    <mergeCell ref="T248:T249"/>
    <mergeCell ref="W248:W249"/>
    <mergeCell ref="Y248:Y249"/>
    <mergeCell ref="Z248:Z249"/>
    <mergeCell ref="H270:H272"/>
    <mergeCell ref="I270:I272"/>
    <mergeCell ref="J270:J272"/>
    <mergeCell ref="K270:K272"/>
    <mergeCell ref="L270:L272"/>
    <mergeCell ref="M270:M272"/>
    <mergeCell ref="N270:N272"/>
    <mergeCell ref="O270:O272"/>
    <mergeCell ref="T270:T272"/>
    <mergeCell ref="W270:W272"/>
    <mergeCell ref="Z270:Z272"/>
    <mergeCell ref="H281:H284"/>
    <mergeCell ref="I281:I284"/>
    <mergeCell ref="J281:J284"/>
    <mergeCell ref="K281:K284"/>
    <mergeCell ref="L281:L284"/>
    <mergeCell ref="M281:M286"/>
    <mergeCell ref="N281:N284"/>
    <mergeCell ref="O281:O286"/>
    <mergeCell ref="T281:T286"/>
    <mergeCell ref="W281:W286"/>
    <mergeCell ref="Z281:Z286"/>
  </mergeCells>
  <printOptions/>
  <pageMargins left="1.127952756" right="0" top="1.18110236220472" bottom="0.511811023622047" header="0.748031496062992" footer="0.393700787401575"/>
  <pageSetup firstPageNumber="22" useFirstPageNumber="1" horizontalDpi="600" verticalDpi="600" orientation="landscape" paperSize="5" scale="52" r:id="rId1"/>
  <headerFooter>
    <oddHeader>&amp;C&amp;14V-&amp;P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2018-01-24T08:01:43Z</cp:lastPrinted>
  <dcterms:created xsi:type="dcterms:W3CDTF">2011-10-20T02:45:42Z</dcterms:created>
  <dcterms:modified xsi:type="dcterms:W3CDTF">2018-01-24T08:07:23Z</dcterms:modified>
  <cp:category/>
  <cp:version/>
  <cp:contentType/>
  <cp:contentStatus/>
</cp:coreProperties>
</file>